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pus 1 Umsida\Documents\"/>
    </mc:Choice>
  </mc:AlternateContent>
  <xr:revisionPtr revIDLastSave="0" documentId="8_{ED4AA2AE-2224-46DF-A612-D2CA5FB8C163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T.tnmn 12 Hst" sheetId="1" r:id="rId1"/>
    <sheet name="T.tnmn 21 Hst" sheetId="2" r:id="rId2"/>
    <sheet name="T.tnmn 28 Hst" sheetId="3" r:id="rId3"/>
    <sheet name="T.tnmn 35 Hst" sheetId="5" r:id="rId4"/>
    <sheet name="J.ankn 12 Hst" sheetId="9" r:id="rId5"/>
    <sheet name="J.anakn 21 Hst" sheetId="10" r:id="rId6"/>
    <sheet name="J.anakn 28 Hst" sheetId="11" r:id="rId7"/>
    <sheet name="J.ankn 35 Hst" sheetId="12" r:id="rId8"/>
    <sheet name="J.Malai" sheetId="1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5" l="1"/>
  <c r="B25" i="5"/>
  <c r="B23" i="5"/>
  <c r="B22" i="5"/>
  <c r="B24" i="5" s="1"/>
  <c r="B21" i="5"/>
  <c r="B20" i="5"/>
  <c r="B18" i="5"/>
  <c r="B26" i="18" l="1"/>
  <c r="B23" i="18"/>
  <c r="B22" i="18"/>
  <c r="B21" i="18"/>
  <c r="B20" i="18"/>
  <c r="O17" i="18"/>
  <c r="N17" i="18"/>
  <c r="M17" i="18"/>
  <c r="M10" i="18"/>
  <c r="L10" i="18"/>
  <c r="M9" i="18"/>
  <c r="L9" i="18"/>
  <c r="M8" i="18"/>
  <c r="L8" i="18"/>
  <c r="O17" i="12"/>
  <c r="N17" i="12"/>
  <c r="M17" i="12"/>
  <c r="B26" i="12"/>
  <c r="B23" i="12"/>
  <c r="B22" i="12"/>
  <c r="B21" i="12"/>
  <c r="B20" i="12"/>
  <c r="M10" i="12"/>
  <c r="L10" i="12"/>
  <c r="N10" i="12" s="1"/>
  <c r="O10" i="12" s="1"/>
  <c r="L31" i="12" s="1"/>
  <c r="M9" i="12"/>
  <c r="L9" i="12"/>
  <c r="N9" i="12" s="1"/>
  <c r="O9" i="12" s="1"/>
  <c r="L30" i="12" s="1"/>
  <c r="M8" i="12"/>
  <c r="L8" i="12"/>
  <c r="O17" i="11"/>
  <c r="N17" i="11"/>
  <c r="M17" i="11"/>
  <c r="B26" i="11"/>
  <c r="B23" i="11"/>
  <c r="B22" i="11"/>
  <c r="B21" i="11"/>
  <c r="B20" i="11"/>
  <c r="M10" i="11"/>
  <c r="L10" i="11"/>
  <c r="N10" i="11" s="1"/>
  <c r="O10" i="11" s="1"/>
  <c r="L31" i="11" s="1"/>
  <c r="M9" i="11"/>
  <c r="L9" i="11"/>
  <c r="N9" i="11" s="1"/>
  <c r="O9" i="11" s="1"/>
  <c r="L30" i="11" s="1"/>
  <c r="M8" i="11"/>
  <c r="M11" i="11" s="1"/>
  <c r="M12" i="11" s="1"/>
  <c r="L24" i="11" s="1"/>
  <c r="L8" i="11"/>
  <c r="L30" i="10"/>
  <c r="O17" i="10"/>
  <c r="N17" i="10"/>
  <c r="M17" i="10"/>
  <c r="B26" i="10"/>
  <c r="B23" i="10"/>
  <c r="B22" i="10"/>
  <c r="B21" i="10"/>
  <c r="B20" i="10"/>
  <c r="M10" i="10"/>
  <c r="L10" i="10"/>
  <c r="N10" i="10" s="1"/>
  <c r="O10" i="10" s="1"/>
  <c r="L31" i="10" s="1"/>
  <c r="M9" i="10"/>
  <c r="L9" i="10"/>
  <c r="N9" i="10" s="1"/>
  <c r="O9" i="10" s="1"/>
  <c r="M8" i="10"/>
  <c r="L8" i="10"/>
  <c r="L31" i="9"/>
  <c r="L30" i="9"/>
  <c r="B26" i="9"/>
  <c r="B23" i="9"/>
  <c r="B22" i="9"/>
  <c r="B21" i="9"/>
  <c r="B20" i="9"/>
  <c r="O17" i="9"/>
  <c r="N17" i="9"/>
  <c r="M17" i="9"/>
  <c r="M10" i="9"/>
  <c r="L10" i="9"/>
  <c r="N10" i="9" s="1"/>
  <c r="O10" i="9" s="1"/>
  <c r="M9" i="9"/>
  <c r="L9" i="9"/>
  <c r="N9" i="9" s="1"/>
  <c r="O9" i="9" s="1"/>
  <c r="M8" i="9"/>
  <c r="M11" i="9" s="1"/>
  <c r="M12" i="9" s="1"/>
  <c r="L24" i="9" s="1"/>
  <c r="L8" i="9"/>
  <c r="L31" i="5"/>
  <c r="O17" i="5"/>
  <c r="N17" i="5"/>
  <c r="M17" i="5"/>
  <c r="M10" i="5"/>
  <c r="L10" i="5"/>
  <c r="N10" i="5" s="1"/>
  <c r="O10" i="5" s="1"/>
  <c r="M9" i="5"/>
  <c r="L9" i="5"/>
  <c r="N9" i="5" s="1"/>
  <c r="O9" i="5" s="1"/>
  <c r="L30" i="5" s="1"/>
  <c r="M8" i="5"/>
  <c r="M11" i="5" s="1"/>
  <c r="M12" i="5" s="1"/>
  <c r="L24" i="5" s="1"/>
  <c r="L8" i="5"/>
  <c r="L30" i="3"/>
  <c r="O17" i="3"/>
  <c r="N17" i="3"/>
  <c r="M17" i="3"/>
  <c r="B26" i="3"/>
  <c r="B23" i="3"/>
  <c r="B22" i="3"/>
  <c r="B21" i="3"/>
  <c r="B20" i="3"/>
  <c r="M10" i="3"/>
  <c r="L10" i="3"/>
  <c r="M9" i="3"/>
  <c r="L9" i="3"/>
  <c r="N9" i="3" s="1"/>
  <c r="O9" i="3" s="1"/>
  <c r="M8" i="3"/>
  <c r="L8" i="3"/>
  <c r="O17" i="2"/>
  <c r="N17" i="2"/>
  <c r="M17" i="2"/>
  <c r="B26" i="2"/>
  <c r="B23" i="2"/>
  <c r="B22" i="2"/>
  <c r="B21" i="2"/>
  <c r="B20" i="2"/>
  <c r="M10" i="2"/>
  <c r="L10" i="2"/>
  <c r="N10" i="2" s="1"/>
  <c r="O10" i="2" s="1"/>
  <c r="L31" i="2" s="1"/>
  <c r="M9" i="2"/>
  <c r="L9" i="2"/>
  <c r="N9" i="2" s="1"/>
  <c r="O9" i="2" s="1"/>
  <c r="L30" i="2" s="1"/>
  <c r="M8" i="2"/>
  <c r="M11" i="2" s="1"/>
  <c r="M12" i="2" s="1"/>
  <c r="L24" i="2" s="1"/>
  <c r="L8" i="2"/>
  <c r="E12" i="18"/>
  <c r="D12" i="18"/>
  <c r="C12" i="18"/>
  <c r="B12" i="18"/>
  <c r="H11" i="18"/>
  <c r="G11" i="18"/>
  <c r="L42" i="18" s="1"/>
  <c r="F11" i="18"/>
  <c r="H10" i="18"/>
  <c r="G10" i="18"/>
  <c r="L41" i="18" s="1"/>
  <c r="F10" i="18"/>
  <c r="H9" i="18"/>
  <c r="G9" i="18"/>
  <c r="L40" i="18" s="1"/>
  <c r="F9" i="18"/>
  <c r="H8" i="18"/>
  <c r="G8" i="18"/>
  <c r="L39" i="18" s="1"/>
  <c r="F8" i="18"/>
  <c r="H7" i="18"/>
  <c r="G7" i="18"/>
  <c r="L38" i="18" s="1"/>
  <c r="F7" i="18"/>
  <c r="H6" i="18"/>
  <c r="G6" i="18"/>
  <c r="L37" i="18" s="1"/>
  <c r="F6" i="18"/>
  <c r="E12" i="12"/>
  <c r="D12" i="12"/>
  <c r="C12" i="12"/>
  <c r="B12" i="12"/>
  <c r="H11" i="12"/>
  <c r="G11" i="12"/>
  <c r="L42" i="12" s="1"/>
  <c r="F11" i="12"/>
  <c r="H10" i="12"/>
  <c r="G10" i="12"/>
  <c r="L41" i="12" s="1"/>
  <c r="F10" i="12"/>
  <c r="H9" i="12"/>
  <c r="G9" i="12"/>
  <c r="L40" i="12" s="1"/>
  <c r="F9" i="12"/>
  <c r="H8" i="12"/>
  <c r="G8" i="12"/>
  <c r="L39" i="12" s="1"/>
  <c r="F8" i="12"/>
  <c r="H7" i="12"/>
  <c r="G7" i="12"/>
  <c r="L38" i="12" s="1"/>
  <c r="F7" i="12"/>
  <c r="H6" i="12"/>
  <c r="G6" i="12"/>
  <c r="L37" i="12" s="1"/>
  <c r="F6" i="12"/>
  <c r="E12" i="11"/>
  <c r="D12" i="11"/>
  <c r="C12" i="11"/>
  <c r="B12" i="11"/>
  <c r="H11" i="11"/>
  <c r="G11" i="11"/>
  <c r="L42" i="11" s="1"/>
  <c r="F11" i="11"/>
  <c r="H10" i="11"/>
  <c r="G10" i="11"/>
  <c r="L41" i="11" s="1"/>
  <c r="F10" i="11"/>
  <c r="H9" i="11"/>
  <c r="G9" i="11"/>
  <c r="L40" i="11" s="1"/>
  <c r="F9" i="11"/>
  <c r="H8" i="11"/>
  <c r="G8" i="11"/>
  <c r="L39" i="11" s="1"/>
  <c r="F8" i="11"/>
  <c r="H7" i="11"/>
  <c r="G7" i="11"/>
  <c r="L38" i="11" s="1"/>
  <c r="F7" i="11"/>
  <c r="H6" i="11"/>
  <c r="G6" i="11"/>
  <c r="L37" i="11" s="1"/>
  <c r="F6" i="11"/>
  <c r="E12" i="10"/>
  <c r="D12" i="10"/>
  <c r="C12" i="10"/>
  <c r="B12" i="10"/>
  <c r="H11" i="10"/>
  <c r="G11" i="10"/>
  <c r="L42" i="10" s="1"/>
  <c r="F11" i="10"/>
  <c r="H10" i="10"/>
  <c r="G10" i="10"/>
  <c r="L41" i="10" s="1"/>
  <c r="F10" i="10"/>
  <c r="H9" i="10"/>
  <c r="G9" i="10"/>
  <c r="L40" i="10" s="1"/>
  <c r="F9" i="10"/>
  <c r="H8" i="10"/>
  <c r="G8" i="10"/>
  <c r="L39" i="10" s="1"/>
  <c r="F8" i="10"/>
  <c r="H7" i="10"/>
  <c r="G7" i="10"/>
  <c r="L38" i="10" s="1"/>
  <c r="F7" i="10"/>
  <c r="H6" i="10"/>
  <c r="G6" i="10"/>
  <c r="L37" i="10" s="1"/>
  <c r="F6" i="10"/>
  <c r="F12" i="10" s="1"/>
  <c r="F13" i="10" s="1"/>
  <c r="E12" i="9"/>
  <c r="D12" i="9"/>
  <c r="C12" i="9"/>
  <c r="B12" i="9"/>
  <c r="H11" i="9"/>
  <c r="G11" i="9"/>
  <c r="L42" i="9" s="1"/>
  <c r="F11" i="9"/>
  <c r="H10" i="9"/>
  <c r="G10" i="9"/>
  <c r="L41" i="9" s="1"/>
  <c r="F10" i="9"/>
  <c r="H9" i="9"/>
  <c r="G9" i="9"/>
  <c r="L40" i="9" s="1"/>
  <c r="F9" i="9"/>
  <c r="H8" i="9"/>
  <c r="G8" i="9"/>
  <c r="L39" i="9" s="1"/>
  <c r="F8" i="9"/>
  <c r="H7" i="9"/>
  <c r="G7" i="9"/>
  <c r="L38" i="9" s="1"/>
  <c r="F7" i="9"/>
  <c r="H6" i="9"/>
  <c r="G6" i="9"/>
  <c r="L37" i="9" s="1"/>
  <c r="F6" i="9"/>
  <c r="E12" i="5"/>
  <c r="D12" i="5"/>
  <c r="C12" i="5"/>
  <c r="B12" i="5"/>
  <c r="H11" i="5"/>
  <c r="G11" i="5"/>
  <c r="L42" i="5" s="1"/>
  <c r="F11" i="5"/>
  <c r="H10" i="5"/>
  <c r="G10" i="5"/>
  <c r="L41" i="5" s="1"/>
  <c r="F10" i="5"/>
  <c r="H9" i="5"/>
  <c r="G9" i="5"/>
  <c r="L40" i="5" s="1"/>
  <c r="F9" i="5"/>
  <c r="H8" i="5"/>
  <c r="G8" i="5"/>
  <c r="L39" i="5" s="1"/>
  <c r="F8" i="5"/>
  <c r="H7" i="5"/>
  <c r="G7" i="5"/>
  <c r="L38" i="5" s="1"/>
  <c r="F7" i="5"/>
  <c r="H6" i="5"/>
  <c r="G6" i="5"/>
  <c r="L37" i="5" s="1"/>
  <c r="F6" i="5"/>
  <c r="E12" i="3"/>
  <c r="D12" i="3"/>
  <c r="C12" i="3"/>
  <c r="B12" i="3"/>
  <c r="H11" i="3"/>
  <c r="G11" i="3"/>
  <c r="L42" i="3" s="1"/>
  <c r="F11" i="3"/>
  <c r="H10" i="3"/>
  <c r="G10" i="3"/>
  <c r="L41" i="3" s="1"/>
  <c r="F10" i="3"/>
  <c r="H9" i="3"/>
  <c r="G9" i="3"/>
  <c r="L40" i="3" s="1"/>
  <c r="F9" i="3"/>
  <c r="H8" i="3"/>
  <c r="G8" i="3"/>
  <c r="L39" i="3" s="1"/>
  <c r="F8" i="3"/>
  <c r="H7" i="3"/>
  <c r="G7" i="3"/>
  <c r="L38" i="3" s="1"/>
  <c r="F7" i="3"/>
  <c r="H6" i="3"/>
  <c r="G6" i="3"/>
  <c r="L37" i="3" s="1"/>
  <c r="F6" i="3"/>
  <c r="F12" i="3" s="1"/>
  <c r="B18" i="3" s="1"/>
  <c r="E12" i="2"/>
  <c r="D12" i="2"/>
  <c r="C12" i="2"/>
  <c r="B12" i="2"/>
  <c r="H11" i="2"/>
  <c r="G11" i="2"/>
  <c r="L42" i="2" s="1"/>
  <c r="F11" i="2"/>
  <c r="H10" i="2"/>
  <c r="G10" i="2"/>
  <c r="L41" i="2" s="1"/>
  <c r="F10" i="2"/>
  <c r="H9" i="2"/>
  <c r="G9" i="2"/>
  <c r="L40" i="2" s="1"/>
  <c r="F9" i="2"/>
  <c r="H8" i="2"/>
  <c r="G8" i="2"/>
  <c r="L39" i="2" s="1"/>
  <c r="F8" i="2"/>
  <c r="H7" i="2"/>
  <c r="G7" i="2"/>
  <c r="L38" i="2" s="1"/>
  <c r="F7" i="2"/>
  <c r="H6" i="2"/>
  <c r="G6" i="2"/>
  <c r="L37" i="2" s="1"/>
  <c r="F6" i="2"/>
  <c r="O17" i="1"/>
  <c r="N17" i="1"/>
  <c r="M17" i="1"/>
  <c r="C12" i="1"/>
  <c r="D12" i="1"/>
  <c r="E12" i="1"/>
  <c r="L9" i="1"/>
  <c r="M9" i="1"/>
  <c r="L10" i="1"/>
  <c r="M10" i="1"/>
  <c r="M8" i="1"/>
  <c r="L8" i="1"/>
  <c r="F7" i="1"/>
  <c r="F8" i="1"/>
  <c r="F9" i="1"/>
  <c r="F10" i="1"/>
  <c r="F11" i="1"/>
  <c r="F6" i="1"/>
  <c r="C20" i="3" l="1"/>
  <c r="C26" i="3"/>
  <c r="C21" i="3"/>
  <c r="N10" i="3"/>
  <c r="O10" i="3" s="1"/>
  <c r="L31" i="3" s="1"/>
  <c r="N10" i="18"/>
  <c r="O10" i="18" s="1"/>
  <c r="L31" i="18" s="1"/>
  <c r="F13" i="3"/>
  <c r="F12" i="9"/>
  <c r="F12" i="12"/>
  <c r="F12" i="18"/>
  <c r="M11" i="3"/>
  <c r="M12" i="3" s="1"/>
  <c r="L24" i="3" s="1"/>
  <c r="B18" i="10"/>
  <c r="M11" i="18"/>
  <c r="M12" i="18" s="1"/>
  <c r="L24" i="18" s="1"/>
  <c r="F12" i="5"/>
  <c r="F12" i="11"/>
  <c r="M11" i="10"/>
  <c r="M12" i="10" s="1"/>
  <c r="L24" i="10" s="1"/>
  <c r="M11" i="12"/>
  <c r="M12" i="12" s="1"/>
  <c r="L24" i="12" s="1"/>
  <c r="N9" i="18"/>
  <c r="O9" i="18" s="1"/>
  <c r="L30" i="18" s="1"/>
  <c r="B25" i="18"/>
  <c r="H22" i="18" s="1"/>
  <c r="B24" i="18"/>
  <c r="I23" i="18"/>
  <c r="L11" i="18"/>
  <c r="L12" i="18" s="1"/>
  <c r="L23" i="18" s="1"/>
  <c r="N8" i="18"/>
  <c r="B25" i="12"/>
  <c r="L17" i="12" s="1"/>
  <c r="H21" i="12"/>
  <c r="B24" i="12"/>
  <c r="H22" i="12"/>
  <c r="I23" i="12"/>
  <c r="L11" i="12"/>
  <c r="L12" i="12" s="1"/>
  <c r="L23" i="12" s="1"/>
  <c r="N8" i="12"/>
  <c r="B25" i="11"/>
  <c r="L17" i="11" s="1"/>
  <c r="B24" i="11"/>
  <c r="L11" i="11"/>
  <c r="L12" i="11" s="1"/>
  <c r="L23" i="11" s="1"/>
  <c r="N8" i="11"/>
  <c r="B25" i="10"/>
  <c r="L17" i="10" s="1"/>
  <c r="H21" i="10"/>
  <c r="B24" i="10"/>
  <c r="H22" i="10"/>
  <c r="L11" i="10"/>
  <c r="L12" i="10" s="1"/>
  <c r="L23" i="10" s="1"/>
  <c r="N8" i="10"/>
  <c r="B25" i="9"/>
  <c r="H23" i="9" s="1"/>
  <c r="H21" i="9"/>
  <c r="B24" i="9"/>
  <c r="H22" i="9"/>
  <c r="I23" i="9"/>
  <c r="L11" i="9"/>
  <c r="L12" i="9" s="1"/>
  <c r="L23" i="9" s="1"/>
  <c r="N8" i="9"/>
  <c r="H23" i="5"/>
  <c r="I21" i="5"/>
  <c r="I22" i="5"/>
  <c r="L11" i="5"/>
  <c r="L12" i="5" s="1"/>
  <c r="L23" i="5" s="1"/>
  <c r="N8" i="5"/>
  <c r="D20" i="3"/>
  <c r="B25" i="3"/>
  <c r="L17" i="3" s="1"/>
  <c r="H21" i="3"/>
  <c r="C25" i="3"/>
  <c r="D25" i="3" s="1"/>
  <c r="D21" i="3"/>
  <c r="B24" i="3"/>
  <c r="H22" i="3"/>
  <c r="L11" i="3"/>
  <c r="L12" i="3" s="1"/>
  <c r="L23" i="3" s="1"/>
  <c r="N8" i="3"/>
  <c r="C23" i="3" s="1"/>
  <c r="D23" i="3" s="1"/>
  <c r="F23" i="3" s="1"/>
  <c r="F12" i="2"/>
  <c r="B25" i="2"/>
  <c r="L17" i="2" s="1"/>
  <c r="H21" i="2"/>
  <c r="B24" i="2"/>
  <c r="I22" i="2"/>
  <c r="H22" i="2"/>
  <c r="I23" i="2"/>
  <c r="L11" i="2"/>
  <c r="N8" i="2"/>
  <c r="H12" i="18"/>
  <c r="G12" i="18"/>
  <c r="H12" i="12"/>
  <c r="G12" i="12"/>
  <c r="H12" i="11"/>
  <c r="G12" i="11"/>
  <c r="H12" i="10"/>
  <c r="G12" i="10"/>
  <c r="H12" i="9"/>
  <c r="G12" i="9"/>
  <c r="H12" i="5"/>
  <c r="G12" i="5"/>
  <c r="H12" i="3"/>
  <c r="G12" i="3"/>
  <c r="H12" i="2"/>
  <c r="G12" i="2"/>
  <c r="B12" i="1"/>
  <c r="B26" i="1"/>
  <c r="B23" i="1"/>
  <c r="B22" i="1"/>
  <c r="B21" i="1"/>
  <c r="B20" i="1"/>
  <c r="H11" i="1"/>
  <c r="G11" i="1"/>
  <c r="L42" i="1" s="1"/>
  <c r="H10" i="1"/>
  <c r="G10" i="1"/>
  <c r="L41" i="1" s="1"/>
  <c r="H9" i="1"/>
  <c r="G9" i="1"/>
  <c r="L40" i="1" s="1"/>
  <c r="H8" i="1"/>
  <c r="G8" i="1"/>
  <c r="L39" i="1" s="1"/>
  <c r="H7" i="1"/>
  <c r="G7" i="1"/>
  <c r="L38" i="1" s="1"/>
  <c r="H6" i="1"/>
  <c r="G6" i="1"/>
  <c r="L37" i="1" s="1"/>
  <c r="I23" i="5" l="1"/>
  <c r="I23" i="11"/>
  <c r="I22" i="18"/>
  <c r="F13" i="11"/>
  <c r="B18" i="11"/>
  <c r="H23" i="2"/>
  <c r="I21" i="2"/>
  <c r="H23" i="3"/>
  <c r="G23" i="3" s="1"/>
  <c r="F21" i="3"/>
  <c r="I22" i="9"/>
  <c r="I21" i="9"/>
  <c r="H23" i="10"/>
  <c r="I22" i="12"/>
  <c r="I21" i="12"/>
  <c r="F13" i="5"/>
  <c r="B18" i="18"/>
  <c r="F13" i="18"/>
  <c r="I23" i="3"/>
  <c r="H22" i="5"/>
  <c r="H21" i="5"/>
  <c r="I23" i="10"/>
  <c r="H22" i="11"/>
  <c r="H21" i="11"/>
  <c r="H21" i="18"/>
  <c r="I22" i="11"/>
  <c r="I21" i="11"/>
  <c r="H23" i="12"/>
  <c r="H23" i="18"/>
  <c r="I21" i="18"/>
  <c r="C23" i="10"/>
  <c r="D23" i="10" s="1"/>
  <c r="C20" i="10"/>
  <c r="D20" i="10" s="1"/>
  <c r="C22" i="10"/>
  <c r="D22" i="10" s="1"/>
  <c r="C26" i="10"/>
  <c r="C21" i="10"/>
  <c r="B18" i="12"/>
  <c r="F13" i="12"/>
  <c r="F13" i="9"/>
  <c r="B18" i="9"/>
  <c r="C22" i="3"/>
  <c r="O16" i="3"/>
  <c r="O19" i="3" s="1"/>
  <c r="L43" i="3" s="1"/>
  <c r="N16" i="3"/>
  <c r="N19" i="3" s="1"/>
  <c r="L32" i="3" s="1"/>
  <c r="M16" i="3"/>
  <c r="M19" i="3" s="1"/>
  <c r="L25" i="3" s="1"/>
  <c r="I22" i="3"/>
  <c r="I21" i="3"/>
  <c r="I22" i="10"/>
  <c r="I21" i="10"/>
  <c r="H23" i="11"/>
  <c r="I24" i="18"/>
  <c r="H24" i="18"/>
  <c r="L17" i="18"/>
  <c r="I20" i="18"/>
  <c r="H20" i="18"/>
  <c r="N11" i="18"/>
  <c r="O8" i="18"/>
  <c r="L29" i="18" s="1"/>
  <c r="I24" i="12"/>
  <c r="H24" i="12"/>
  <c r="I20" i="12"/>
  <c r="H20" i="12"/>
  <c r="N11" i="12"/>
  <c r="O8" i="12"/>
  <c r="L29" i="12" s="1"/>
  <c r="I24" i="11"/>
  <c r="H24" i="11"/>
  <c r="I20" i="11"/>
  <c r="H20" i="11"/>
  <c r="N11" i="11"/>
  <c r="O8" i="11"/>
  <c r="L29" i="11" s="1"/>
  <c r="I24" i="10"/>
  <c r="H24" i="10"/>
  <c r="I20" i="10"/>
  <c r="H20" i="10"/>
  <c r="N11" i="10"/>
  <c r="O8" i="10"/>
  <c r="L29" i="10" s="1"/>
  <c r="I24" i="9"/>
  <c r="H24" i="9"/>
  <c r="L17" i="9"/>
  <c r="I20" i="9"/>
  <c r="H20" i="9"/>
  <c r="N11" i="9"/>
  <c r="O8" i="9"/>
  <c r="L29" i="9" s="1"/>
  <c r="I24" i="5"/>
  <c r="H24" i="5"/>
  <c r="L17" i="5"/>
  <c r="I20" i="5"/>
  <c r="H20" i="5"/>
  <c r="N11" i="5"/>
  <c r="O8" i="5"/>
  <c r="L29" i="5" s="1"/>
  <c r="I24" i="3"/>
  <c r="H24" i="3"/>
  <c r="I20" i="3"/>
  <c r="H20" i="3"/>
  <c r="F20" i="3"/>
  <c r="N11" i="3"/>
  <c r="O8" i="3"/>
  <c r="L29" i="3" s="1"/>
  <c r="L12" i="2"/>
  <c r="L23" i="2" s="1"/>
  <c r="F13" i="2"/>
  <c r="B18" i="2"/>
  <c r="I24" i="2"/>
  <c r="H24" i="2"/>
  <c r="I20" i="2"/>
  <c r="H20" i="2"/>
  <c r="N11" i="2"/>
  <c r="O8" i="2"/>
  <c r="L29" i="2" s="1"/>
  <c r="N8" i="1"/>
  <c r="O8" i="1" s="1"/>
  <c r="N9" i="1"/>
  <c r="O9" i="1" s="1"/>
  <c r="N10" i="1"/>
  <c r="O10" i="1" s="1"/>
  <c r="G12" i="1"/>
  <c r="F12" i="1"/>
  <c r="F13" i="1" s="1"/>
  <c r="H12" i="1"/>
  <c r="L11" i="1"/>
  <c r="L12" i="1" s="1"/>
  <c r="M11" i="1"/>
  <c r="M12" i="1" s="1"/>
  <c r="B24" i="1"/>
  <c r="B25" i="1"/>
  <c r="H20" i="1"/>
  <c r="H23" i="1" l="1"/>
  <c r="L17" i="1"/>
  <c r="C26" i="11"/>
  <c r="C25" i="11" s="1"/>
  <c r="D25" i="11" s="1"/>
  <c r="C21" i="11"/>
  <c r="C23" i="11"/>
  <c r="D23" i="11" s="1"/>
  <c r="C20" i="11"/>
  <c r="D20" i="11" s="1"/>
  <c r="C22" i="11"/>
  <c r="D22" i="11" s="1"/>
  <c r="F22" i="11" s="1"/>
  <c r="G22" i="11" s="1"/>
  <c r="P10" i="1"/>
  <c r="P9" i="1"/>
  <c r="G20" i="3"/>
  <c r="C23" i="12"/>
  <c r="D23" i="12" s="1"/>
  <c r="C20" i="12"/>
  <c r="D20" i="12" s="1"/>
  <c r="C22" i="12"/>
  <c r="D22" i="12" s="1"/>
  <c r="C26" i="12"/>
  <c r="C21" i="12"/>
  <c r="C20" i="18"/>
  <c r="D20" i="18" s="1"/>
  <c r="C26" i="18"/>
  <c r="C23" i="18"/>
  <c r="D23" i="18" s="1"/>
  <c r="C22" i="18"/>
  <c r="D22" i="18" s="1"/>
  <c r="C21" i="18"/>
  <c r="I21" i="1"/>
  <c r="C22" i="9"/>
  <c r="D22" i="9" s="1"/>
  <c r="C26" i="9"/>
  <c r="C21" i="9"/>
  <c r="C23" i="9"/>
  <c r="D23" i="9" s="1"/>
  <c r="C20" i="9"/>
  <c r="D20" i="9" s="1"/>
  <c r="C25" i="10"/>
  <c r="D25" i="10" s="1"/>
  <c r="F22" i="10" s="1"/>
  <c r="G22" i="10" s="1"/>
  <c r="C23" i="5"/>
  <c r="D23" i="5" s="1"/>
  <c r="C20" i="5"/>
  <c r="D20" i="5" s="1"/>
  <c r="C22" i="5"/>
  <c r="D22" i="5" s="1"/>
  <c r="C26" i="5"/>
  <c r="C25" i="5" s="1"/>
  <c r="D25" i="5" s="1"/>
  <c r="C21" i="5"/>
  <c r="C24" i="3"/>
  <c r="D24" i="3" s="1"/>
  <c r="F24" i="3" s="1"/>
  <c r="G24" i="3" s="1"/>
  <c r="D22" i="3"/>
  <c r="F22" i="3" s="1"/>
  <c r="G22" i="3" s="1"/>
  <c r="C24" i="10"/>
  <c r="D24" i="10" s="1"/>
  <c r="F24" i="10" s="1"/>
  <c r="G24" i="10" s="1"/>
  <c r="D21" i="10"/>
  <c r="F21" i="10" s="1"/>
  <c r="G21" i="10" s="1"/>
  <c r="G21" i="3"/>
  <c r="C26" i="2"/>
  <c r="C21" i="2"/>
  <c r="C20" i="2"/>
  <c r="D20" i="2" s="1"/>
  <c r="C23" i="2"/>
  <c r="D23" i="2" s="1"/>
  <c r="C22" i="2"/>
  <c r="D22" i="2" s="1"/>
  <c r="I24" i="1"/>
  <c r="H24" i="1"/>
  <c r="H22" i="1"/>
  <c r="B18" i="1"/>
  <c r="C22" i="1" s="1"/>
  <c r="D22" i="1" s="1"/>
  <c r="I23" i="1"/>
  <c r="H21" i="1"/>
  <c r="I20" i="1"/>
  <c r="L31" i="1"/>
  <c r="L30" i="1"/>
  <c r="L24" i="1"/>
  <c r="N11" i="1"/>
  <c r="I22" i="1"/>
  <c r="F22" i="9" l="1"/>
  <c r="G22" i="9" s="1"/>
  <c r="O16" i="5"/>
  <c r="O19" i="5" s="1"/>
  <c r="L43" i="5" s="1"/>
  <c r="N16" i="5"/>
  <c r="N19" i="5" s="1"/>
  <c r="L32" i="5" s="1"/>
  <c r="M16" i="5"/>
  <c r="M19" i="5" s="1"/>
  <c r="L25" i="5" s="1"/>
  <c r="F22" i="12"/>
  <c r="G22" i="12" s="1"/>
  <c r="F23" i="10"/>
  <c r="G23" i="10" s="1"/>
  <c r="F23" i="5"/>
  <c r="G23" i="5" s="1"/>
  <c r="C25" i="9"/>
  <c r="D25" i="9" s="1"/>
  <c r="D21" i="11"/>
  <c r="F21" i="11" s="1"/>
  <c r="G21" i="11" s="1"/>
  <c r="C24" i="11"/>
  <c r="D24" i="11" s="1"/>
  <c r="F24" i="11" s="1"/>
  <c r="G24" i="11" s="1"/>
  <c r="C24" i="12"/>
  <c r="D24" i="12" s="1"/>
  <c r="D21" i="12"/>
  <c r="M16" i="11"/>
  <c r="M19" i="11" s="1"/>
  <c r="L25" i="11" s="1"/>
  <c r="O16" i="11"/>
  <c r="O19" i="11" s="1"/>
  <c r="L43" i="11" s="1"/>
  <c r="N16" i="11"/>
  <c r="N19" i="11" s="1"/>
  <c r="L32" i="11" s="1"/>
  <c r="D21" i="5"/>
  <c r="F21" i="5" s="1"/>
  <c r="G21" i="5" s="1"/>
  <c r="C24" i="5"/>
  <c r="D24" i="5" s="1"/>
  <c r="F24" i="5" s="1"/>
  <c r="G24" i="5" s="1"/>
  <c r="O16" i="10"/>
  <c r="O19" i="10" s="1"/>
  <c r="L43" i="10" s="1"/>
  <c r="N16" i="10"/>
  <c r="N19" i="10" s="1"/>
  <c r="L32" i="10" s="1"/>
  <c r="M16" i="10"/>
  <c r="M19" i="10" s="1"/>
  <c r="L25" i="10" s="1"/>
  <c r="C24" i="18"/>
  <c r="D24" i="18" s="1"/>
  <c r="F24" i="18" s="1"/>
  <c r="G24" i="18" s="1"/>
  <c r="D21" i="18"/>
  <c r="C25" i="12"/>
  <c r="D25" i="12" s="1"/>
  <c r="F22" i="5"/>
  <c r="G22" i="5" s="1"/>
  <c r="F23" i="9"/>
  <c r="G23" i="9" s="1"/>
  <c r="F20" i="12"/>
  <c r="G20" i="12" s="1"/>
  <c r="F20" i="11"/>
  <c r="G20" i="11" s="1"/>
  <c r="F20" i="10"/>
  <c r="G20" i="10" s="1"/>
  <c r="C26" i="1"/>
  <c r="C20" i="1"/>
  <c r="F20" i="5"/>
  <c r="G20" i="5" s="1"/>
  <c r="D21" i="9"/>
  <c r="F21" i="9" s="1"/>
  <c r="G21" i="9" s="1"/>
  <c r="C24" i="9"/>
  <c r="D24" i="9" s="1"/>
  <c r="C25" i="18"/>
  <c r="D25" i="18" s="1"/>
  <c r="F23" i="12"/>
  <c r="G23" i="12" s="1"/>
  <c r="F23" i="11"/>
  <c r="G23" i="11" s="1"/>
  <c r="C24" i="2"/>
  <c r="D24" i="2" s="1"/>
  <c r="D21" i="2"/>
  <c r="C25" i="2"/>
  <c r="D25" i="2" s="1"/>
  <c r="L23" i="1"/>
  <c r="C21" i="1"/>
  <c r="D20" i="1"/>
  <c r="C23" i="1"/>
  <c r="D23" i="1" s="1"/>
  <c r="L29" i="1"/>
  <c r="M16" i="18" l="1"/>
  <c r="M19" i="18" s="1"/>
  <c r="L25" i="18" s="1"/>
  <c r="F23" i="18"/>
  <c r="G23" i="18" s="1"/>
  <c r="N16" i="18"/>
  <c r="N19" i="18" s="1"/>
  <c r="L32" i="18" s="1"/>
  <c r="F20" i="18"/>
  <c r="G20" i="18" s="1"/>
  <c r="O16" i="18"/>
  <c r="O19" i="18" s="1"/>
  <c r="L43" i="18" s="1"/>
  <c r="N16" i="9"/>
  <c r="N19" i="9" s="1"/>
  <c r="L32" i="9" s="1"/>
  <c r="M16" i="9"/>
  <c r="M19" i="9" s="1"/>
  <c r="L25" i="9" s="1"/>
  <c r="O16" i="9"/>
  <c r="O19" i="9" s="1"/>
  <c r="L43" i="9" s="1"/>
  <c r="O16" i="12"/>
  <c r="O19" i="12" s="1"/>
  <c r="L43" i="12" s="1"/>
  <c r="N16" i="12"/>
  <c r="N19" i="12" s="1"/>
  <c r="L32" i="12" s="1"/>
  <c r="M16" i="12"/>
  <c r="M19" i="12" s="1"/>
  <c r="L25" i="12" s="1"/>
  <c r="F21" i="12"/>
  <c r="G21" i="12" s="1"/>
  <c r="F20" i="9"/>
  <c r="G20" i="9" s="1"/>
  <c r="F22" i="18"/>
  <c r="G22" i="18" s="1"/>
  <c r="F24" i="9"/>
  <c r="G24" i="9" s="1"/>
  <c r="F21" i="18"/>
  <c r="G21" i="18" s="1"/>
  <c r="F24" i="12"/>
  <c r="G24" i="12" s="1"/>
  <c r="O16" i="2"/>
  <c r="O19" i="2" s="1"/>
  <c r="L43" i="2" s="1"/>
  <c r="N16" i="2"/>
  <c r="N19" i="2" s="1"/>
  <c r="L32" i="2" s="1"/>
  <c r="M16" i="2"/>
  <c r="M19" i="2" s="1"/>
  <c r="L25" i="2" s="1"/>
  <c r="B28" i="2"/>
  <c r="F22" i="2"/>
  <c r="G22" i="2" s="1"/>
  <c r="F23" i="2"/>
  <c r="G23" i="2" s="1"/>
  <c r="F20" i="2"/>
  <c r="G20" i="2" s="1"/>
  <c r="F21" i="2"/>
  <c r="G21" i="2" s="1"/>
  <c r="F24" i="2"/>
  <c r="G24" i="2" s="1"/>
  <c r="C25" i="1"/>
  <c r="D25" i="1" s="1"/>
  <c r="N16" i="1" s="1"/>
  <c r="N19" i="1" s="1"/>
  <c r="L32" i="1" s="1"/>
  <c r="D21" i="1"/>
  <c r="C24" i="1"/>
  <c r="D24" i="1" s="1"/>
  <c r="F24" i="1" l="1"/>
  <c r="G24" i="1" s="1"/>
  <c r="F20" i="1"/>
  <c r="G20" i="1" s="1"/>
  <c r="F21" i="1"/>
  <c r="G21" i="1" s="1"/>
  <c r="B28" i="1"/>
  <c r="F23" i="1"/>
  <c r="G23" i="1" s="1"/>
  <c r="O16" i="1"/>
  <c r="O19" i="1" s="1"/>
  <c r="L43" i="1" s="1"/>
  <c r="M16" i="1"/>
  <c r="M19" i="1" s="1"/>
  <c r="F22" i="1"/>
  <c r="G22" i="1" s="1"/>
  <c r="L25" i="1" l="1"/>
</calcChain>
</file>

<file path=xl/sharedStrings.xml><?xml version="1.0" encoding="utf-8"?>
<sst xmlns="http://schemas.openxmlformats.org/spreadsheetml/2006/main" count="723" uniqueCount="97">
  <si>
    <t>Perlakuan</t>
  </si>
  <si>
    <t>Ulangan</t>
  </si>
  <si>
    <t>Jumlah</t>
  </si>
  <si>
    <t>Rata2</t>
  </si>
  <si>
    <t>StDev</t>
  </si>
  <si>
    <t>I</t>
  </si>
  <si>
    <t>II</t>
  </si>
  <si>
    <t>III</t>
  </si>
  <si>
    <t>Interval</t>
  </si>
  <si>
    <t>Biofertilizer</t>
  </si>
  <si>
    <t>Rata-rata</t>
  </si>
  <si>
    <t>P3L1</t>
  </si>
  <si>
    <t>Rata-Rata</t>
  </si>
  <si>
    <t>Uji BNJ 5%</t>
  </si>
  <si>
    <t>sd=</t>
  </si>
  <si>
    <t>Nilai BNJ 5%</t>
  </si>
  <si>
    <t xml:space="preserve">              </t>
  </si>
  <si>
    <t>Faktor Koreksi</t>
  </si>
  <si>
    <t>SK</t>
  </si>
  <si>
    <t>DB</t>
  </si>
  <si>
    <t>JK</t>
  </si>
  <si>
    <t>KT</t>
  </si>
  <si>
    <t>F Hitung</t>
  </si>
  <si>
    <t>F 0.05</t>
  </si>
  <si>
    <t>F 0.01</t>
  </si>
  <si>
    <t>Kelompok</t>
  </si>
  <si>
    <t>Galat</t>
  </si>
  <si>
    <t>Total</t>
  </si>
  <si>
    <t>Koefisien keragaman (KK)</t>
  </si>
  <si>
    <t>BNJ 5%</t>
  </si>
  <si>
    <t>Angka yang diikuti oleh huruf yang berbeda menunjukkan  berbeda pada uji BNJ 5%</t>
  </si>
  <si>
    <t>Rata2 Tinggi</t>
  </si>
  <si>
    <t>Formula Biofertilizer dan Interval</t>
  </si>
  <si>
    <t>S0</t>
  </si>
  <si>
    <t>S1</t>
  </si>
  <si>
    <t>A0</t>
  </si>
  <si>
    <t>A1</t>
  </si>
  <si>
    <t>A2</t>
  </si>
  <si>
    <t>=(D25/(B17*B15))^0,5</t>
  </si>
  <si>
    <t>=(D25/(B17*B16))^0,5</t>
  </si>
  <si>
    <t>=(D28/(B17))^0,5</t>
  </si>
  <si>
    <r>
      <t>(KTGalat/n)</t>
    </r>
    <r>
      <rPr>
        <sz val="8"/>
        <color theme="1"/>
        <rFont val="Calibri"/>
        <family val="2"/>
      </rPr>
      <t>½</t>
    </r>
  </si>
  <si>
    <t>ANOVA</t>
  </si>
  <si>
    <t>IV</t>
  </si>
  <si>
    <t>T0</t>
  </si>
  <si>
    <t>W1</t>
  </si>
  <si>
    <t>W2</t>
  </si>
  <si>
    <t>W3</t>
  </si>
  <si>
    <t>T1</t>
  </si>
  <si>
    <t>T0W1</t>
  </si>
  <si>
    <t>T0W2</t>
  </si>
  <si>
    <t>T0W3</t>
  </si>
  <si>
    <t>T1W1</t>
  </si>
  <si>
    <t>T1W2</t>
  </si>
  <si>
    <t>T1W3</t>
  </si>
  <si>
    <t>T</t>
  </si>
  <si>
    <t>W</t>
  </si>
  <si>
    <t>Interaksi (TW)</t>
  </si>
  <si>
    <t>BNJ-T</t>
  </si>
  <si>
    <t>BNJ-W</t>
  </si>
  <si>
    <t>BNJ-TW</t>
  </si>
  <si>
    <t>Tabel BNJ dg galat:</t>
  </si>
  <si>
    <r>
      <t xml:space="preserve">Rumus </t>
    </r>
    <r>
      <rPr>
        <i/>
        <sz val="11"/>
        <color theme="1"/>
        <rFont val="Calibri"/>
        <family val="2"/>
        <scheme val="minor"/>
      </rPr>
      <t>sd</t>
    </r>
    <r>
      <rPr>
        <sz val="11"/>
        <color theme="1"/>
        <rFont val="Calibri"/>
        <family val="2"/>
        <charset val="1"/>
        <scheme val="minor"/>
      </rPr>
      <t xml:space="preserve"> BNJ Faktor T</t>
    </r>
  </si>
  <si>
    <r>
      <t xml:space="preserve">Rumus </t>
    </r>
    <r>
      <rPr>
        <i/>
        <sz val="11"/>
        <color theme="1"/>
        <rFont val="Calibri"/>
        <family val="2"/>
        <scheme val="minor"/>
      </rPr>
      <t>sd</t>
    </r>
    <r>
      <rPr>
        <sz val="11"/>
        <color theme="1"/>
        <rFont val="Calibri"/>
        <family val="2"/>
        <charset val="1"/>
        <scheme val="minor"/>
      </rPr>
      <t xml:space="preserve"> BNJ Faktor W</t>
    </r>
  </si>
  <si>
    <r>
      <t xml:space="preserve">Rumus </t>
    </r>
    <r>
      <rPr>
        <i/>
        <sz val="11"/>
        <color theme="1"/>
        <rFont val="Calibri"/>
        <family val="2"/>
        <scheme val="minor"/>
      </rPr>
      <t>sd</t>
    </r>
    <r>
      <rPr>
        <sz val="11"/>
        <color theme="1"/>
        <rFont val="Calibri"/>
        <family val="2"/>
        <charset val="1"/>
        <scheme val="minor"/>
      </rPr>
      <t xml:space="preserve"> BNJ TW (Interaksi)</t>
    </r>
  </si>
  <si>
    <t>Tabel x. Pengaruh "W" terhadap  tinggi tanaman padi  varietas xxxxxx ….HST</t>
  </si>
  <si>
    <t>Tabel x. Pengaruh "T" Trichoderma terhadap   tinggi tanaman padi  varietas xxxxxx ….HST</t>
  </si>
  <si>
    <t>Tabel x. Pengaruh "interksi T dan W" terhadap  tinggi tanaman padi varietas xxxxxx ….HST</t>
  </si>
  <si>
    <t>Jumlah malai per rumpun</t>
  </si>
  <si>
    <t>(tanpa pupuk cair ) T0</t>
  </si>
  <si>
    <t>(dengan pupuk cair) T1</t>
  </si>
  <si>
    <t>(semprot 1 minggu sekali ) W1</t>
  </si>
  <si>
    <t>(semprot 2 minggu sekali ) W2</t>
  </si>
  <si>
    <t>(semprot 3 minggu sekali ) W3</t>
  </si>
  <si>
    <t>a</t>
  </si>
  <si>
    <t>Trichoderma tanpa pupuk cair   T0</t>
  </si>
  <si>
    <t>Trichoderma dengan pupuk cair   T1</t>
  </si>
  <si>
    <t>Interval tiap 1 minggu W1</t>
  </si>
  <si>
    <t>Interval tiap 2 minggu W2</t>
  </si>
  <si>
    <t>Interval tiap 3 minggu W3</t>
  </si>
  <si>
    <t>Tanpa pupuk cair interval 1 minggu T0W1</t>
  </si>
  <si>
    <t>Tanpa pupuk cair interval 2 minggu T0W2</t>
  </si>
  <si>
    <t>Tanpa pupuk cair interval 3 minggu T0W3</t>
  </si>
  <si>
    <t>Kombinasi atas pupuk micro cair dan biofertilizer interval 2 minggu T1W2</t>
  </si>
  <si>
    <t>Kombinasi atas pupuk micro cair dan biofertilizer tricho interval 1 minggu T1W1</t>
  </si>
  <si>
    <t>Kombinasi atas pupuk micro cair dan biofertilizer interval 3 minggu T1W3</t>
  </si>
  <si>
    <t>b</t>
  </si>
  <si>
    <t>ab</t>
  </si>
  <si>
    <t>Tabel x. Pengaruh "T" Trichoderma terhadap   tinggi tanaman padi  varietas IR 64 28 HST</t>
  </si>
  <si>
    <t>Rekapitulasi anova variabel pengamatan padi</t>
  </si>
  <si>
    <t xml:space="preserve">No </t>
  </si>
  <si>
    <t>No</t>
  </si>
  <si>
    <t>Variabel pengamatan</t>
  </si>
  <si>
    <t>Pengaruh perlakuan</t>
  </si>
  <si>
    <t>Tinggi tanaman</t>
  </si>
  <si>
    <t>Jumlah anakan</t>
  </si>
  <si>
    <t>Jumlah malai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</si>
</sst>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_ "/>
    <numFmt numFmtId="165" formatCode="0.000"/>
    <numFmt numFmtId="166" formatCode="0.0000"/>
    <numFmt numFmtId="167" formatCode="0.0%"/>
  </numFmts>
  <fonts count="1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name val="Times New Roman"/>
      <family val="1"/>
    </font>
    <font>
      <sz val="11"/>
      <color theme="1"/>
      <name val="Times New Roman"/>
      <family val="1"/>
    </font>
    <font>
      <sz val="9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</cellStyleXfs>
  <cellXfs count="12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/>
    <xf numFmtId="164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/>
    <xf numFmtId="164" fontId="5" fillId="0" borderId="1" xfId="0" applyNumberFormat="1" applyFont="1" applyBorder="1"/>
    <xf numFmtId="0" fontId="0" fillId="0" borderId="6" xfId="0" applyBorder="1"/>
    <xf numFmtId="2" fontId="0" fillId="0" borderId="0" xfId="0" applyNumberFormat="1"/>
    <xf numFmtId="164" fontId="5" fillId="0" borderId="8" xfId="0" applyNumberFormat="1" applyFont="1" applyBorder="1"/>
    <xf numFmtId="164" fontId="6" fillId="0" borderId="8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2" fontId="3" fillId="2" borderId="5" xfId="2" applyNumberFormat="1" applyFont="1" applyFill="1" applyBorder="1"/>
    <xf numFmtId="0" fontId="0" fillId="2" borderId="0" xfId="0" applyFill="1"/>
    <xf numFmtId="0" fontId="6" fillId="0" borderId="0" xfId="0" applyFont="1" applyAlignment="1">
      <alignment vertical="center"/>
    </xf>
    <xf numFmtId="0" fontId="2" fillId="0" borderId="0" xfId="0" applyFont="1"/>
    <xf numFmtId="0" fontId="5" fillId="0" borderId="3" xfId="0" applyFont="1" applyBorder="1"/>
    <xf numFmtId="0" fontId="5" fillId="0" borderId="0" xfId="0" applyFont="1"/>
    <xf numFmtId="165" fontId="8" fillId="0" borderId="0" xfId="0" applyNumberFormat="1" applyFont="1" applyAlignment="1">
      <alignment vertical="center"/>
    </xf>
    <xf numFmtId="165" fontId="5" fillId="0" borderId="0" xfId="0" applyNumberFormat="1" applyFont="1"/>
    <xf numFmtId="166" fontId="5" fillId="0" borderId="0" xfId="0" applyNumberFormat="1" applyFont="1"/>
    <xf numFmtId="0" fontId="0" fillId="0" borderId="0" xfId="0" applyAlignment="1">
      <alignment horizontal="center"/>
    </xf>
    <xf numFmtId="0" fontId="5" fillId="0" borderId="10" xfId="0" applyFont="1" applyBorder="1"/>
    <xf numFmtId="166" fontId="5" fillId="0" borderId="10" xfId="0" applyNumberFormat="1" applyFont="1" applyBorder="1"/>
    <xf numFmtId="165" fontId="5" fillId="0" borderId="10" xfId="0" applyNumberFormat="1" applyFont="1" applyBorder="1"/>
    <xf numFmtId="0" fontId="0" fillId="0" borderId="3" xfId="0" applyBorder="1" applyAlignment="1">
      <alignment horizontal="right" vertical="center"/>
    </xf>
    <xf numFmtId="2" fontId="0" fillId="0" borderId="10" xfId="0" applyNumberFormat="1" applyBorder="1"/>
    <xf numFmtId="0" fontId="0" fillId="2" borderId="6" xfId="0" applyFill="1" applyBorder="1"/>
    <xf numFmtId="0" fontId="0" fillId="2" borderId="0" xfId="0" quotePrefix="1" applyFill="1"/>
    <xf numFmtId="0" fontId="0" fillId="0" borderId="3" xfId="0" applyBorder="1"/>
    <xf numFmtId="16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0" fontId="10" fillId="0" borderId="0" xfId="0" applyFont="1"/>
    <xf numFmtId="0" fontId="11" fillId="0" borderId="3" xfId="0" applyFont="1" applyBorder="1"/>
    <xf numFmtId="0" fontId="0" fillId="0" borderId="0" xfId="0" applyAlignment="1">
      <alignment horizontal="right"/>
    </xf>
    <xf numFmtId="2" fontId="2" fillId="0" borderId="0" xfId="2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2" fontId="1" fillId="0" borderId="0" xfId="2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2" fontId="3" fillId="0" borderId="0" xfId="2" applyNumberFormat="1" applyFont="1" applyAlignment="1">
      <alignment horizontal="right" vertical="center"/>
    </xf>
    <xf numFmtId="0" fontId="0" fillId="0" borderId="7" xfId="0" applyBorder="1"/>
    <xf numFmtId="0" fontId="0" fillId="2" borderId="12" xfId="0" applyFill="1" applyBorder="1"/>
    <xf numFmtId="0" fontId="0" fillId="2" borderId="11" xfId="0" applyFill="1" applyBorder="1"/>
    <xf numFmtId="0" fontId="0" fillId="2" borderId="4" xfId="0" applyFill="1" applyBorder="1"/>
    <xf numFmtId="0" fontId="0" fillId="2" borderId="13" xfId="0" quotePrefix="1" applyFill="1" applyBorder="1"/>
    <xf numFmtId="0" fontId="0" fillId="2" borderId="10" xfId="0" applyFill="1" applyBorder="1"/>
    <xf numFmtId="0" fontId="0" fillId="2" borderId="7" xfId="0" applyFill="1" applyBorder="1"/>
    <xf numFmtId="0" fontId="4" fillId="0" borderId="6" xfId="0" applyFont="1" applyBorder="1" applyAlignment="1">
      <alignment horizontal="center" wrapText="1"/>
    </xf>
    <xf numFmtId="2" fontId="0" fillId="2" borderId="6" xfId="0" applyNumberFormat="1" applyFill="1" applyBorder="1"/>
    <xf numFmtId="0" fontId="0" fillId="0" borderId="6" xfId="0" applyBorder="1" applyAlignment="1">
      <alignment horizontal="right"/>
    </xf>
    <xf numFmtId="2" fontId="0" fillId="0" borderId="6" xfId="0" applyNumberFormat="1" applyBorder="1" applyAlignment="1">
      <alignment horizontal="center" vertical="center"/>
    </xf>
    <xf numFmtId="164" fontId="6" fillId="3" borderId="0" xfId="0" quotePrefix="1" applyNumberFormat="1" applyFont="1" applyFill="1" applyAlignment="1">
      <alignment vertical="center"/>
    </xf>
    <xf numFmtId="0" fontId="0" fillId="3" borderId="8" xfId="0" applyFill="1" applyBorder="1"/>
    <xf numFmtId="0" fontId="0" fillId="3" borderId="12" xfId="0" applyFill="1" applyBorder="1"/>
    <xf numFmtId="0" fontId="0" fillId="3" borderId="11" xfId="0" applyFill="1" applyBorder="1"/>
    <xf numFmtId="0" fontId="0" fillId="3" borderId="4" xfId="0" applyFill="1" applyBorder="1"/>
    <xf numFmtId="0" fontId="0" fillId="3" borderId="13" xfId="0" quotePrefix="1" applyFill="1" applyBorder="1"/>
    <xf numFmtId="0" fontId="0" fillId="3" borderId="10" xfId="0" applyFill="1" applyBorder="1"/>
    <xf numFmtId="0" fontId="0" fillId="3" borderId="7" xfId="0" applyFill="1" applyBorder="1"/>
    <xf numFmtId="0" fontId="0" fillId="4" borderId="6" xfId="0" applyFill="1" applyBorder="1"/>
    <xf numFmtId="0" fontId="0" fillId="4" borderId="0" xfId="0" applyFill="1"/>
    <xf numFmtId="2" fontId="3" fillId="4" borderId="5" xfId="2" applyNumberFormat="1" applyFont="1" applyFill="1" applyBorder="1"/>
    <xf numFmtId="0" fontId="0" fillId="4" borderId="12" xfId="0" applyFill="1" applyBorder="1"/>
    <xf numFmtId="0" fontId="0" fillId="4" borderId="11" xfId="0" applyFill="1" applyBorder="1"/>
    <xf numFmtId="0" fontId="0" fillId="4" borderId="4" xfId="0" applyFill="1" applyBorder="1"/>
    <xf numFmtId="0" fontId="0" fillId="4" borderId="13" xfId="0" quotePrefix="1" applyFill="1" applyBorder="1"/>
    <xf numFmtId="0" fontId="0" fillId="4" borderId="10" xfId="0" applyFill="1" applyBorder="1"/>
    <xf numFmtId="0" fontId="0" fillId="4" borderId="7" xfId="0" applyFill="1" applyBorder="1"/>
    <xf numFmtId="164" fontId="7" fillId="0" borderId="0" xfId="0" applyNumberFormat="1" applyFont="1" applyAlignment="1">
      <alignment horizontal="right" vertical="center"/>
    </xf>
    <xf numFmtId="0" fontId="3" fillId="3" borderId="8" xfId="2" applyFont="1" applyFill="1" applyBorder="1"/>
    <xf numFmtId="2" fontId="3" fillId="3" borderId="7" xfId="2" applyNumberFormat="1" applyFont="1" applyFill="1" applyBorder="1"/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2" fontId="3" fillId="0" borderId="0" xfId="2" applyNumberFormat="1" applyFont="1" applyAlignment="1">
      <alignment horizontal="center"/>
    </xf>
    <xf numFmtId="0" fontId="13" fillId="0" borderId="0" xfId="0" applyFont="1"/>
    <xf numFmtId="167" fontId="2" fillId="0" borderId="0" xfId="1" applyNumberFormat="1" applyFont="1" applyAlignment="1">
      <alignment horizontal="center"/>
    </xf>
    <xf numFmtId="0" fontId="14" fillId="0" borderId="4" xfId="0" applyFont="1" applyBorder="1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2" xfId="0" applyBorder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3" xfId="0" applyBorder="1" applyAlignment="1">
      <alignment horizontal="right"/>
    </xf>
    <xf numFmtId="2" fontId="0" fillId="0" borderId="3" xfId="0" applyNumberFormat="1" applyBorder="1" applyAlignment="1">
      <alignment horizontal="right"/>
    </xf>
    <xf numFmtId="0" fontId="0" fillId="0" borderId="2" xfId="0" applyBorder="1" applyAlignment="1">
      <alignment horizontal="center" vertical="center"/>
    </xf>
    <xf numFmtId="2" fontId="4" fillId="0" borderId="6" xfId="0" applyNumberFormat="1" applyFont="1" applyBorder="1" applyAlignment="1">
      <alignment horizontal="center"/>
    </xf>
    <xf numFmtId="0" fontId="5" fillId="0" borderId="8" xfId="0" applyFont="1" applyBorder="1"/>
    <xf numFmtId="165" fontId="5" fillId="0" borderId="14" xfId="0" applyNumberFormat="1" applyFont="1" applyBorder="1"/>
    <xf numFmtId="0" fontId="5" fillId="0" borderId="7" xfId="0" applyFont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8" fillId="5" borderId="0" xfId="0" applyFont="1" applyFill="1"/>
    <xf numFmtId="0" fontId="4" fillId="5" borderId="0" xfId="0" applyFont="1" applyFill="1"/>
    <xf numFmtId="0" fontId="16" fillId="5" borderId="0" xfId="0" applyFont="1" applyFill="1" applyAlignment="1">
      <alignment horizontal="center"/>
    </xf>
    <xf numFmtId="0" fontId="0" fillId="2" borderId="6" xfId="0" quotePrefix="1" applyFill="1" applyBorder="1"/>
    <xf numFmtId="0" fontId="11" fillId="0" borderId="3" xfId="0" applyFont="1" applyBorder="1" applyAlignment="1">
      <alignment horizontal="center"/>
    </xf>
    <xf numFmtId="2" fontId="3" fillId="4" borderId="6" xfId="2" applyNumberFormat="1" applyFont="1" applyFill="1" applyBorder="1"/>
    <xf numFmtId="0" fontId="5" fillId="0" borderId="6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6" fontId="5" fillId="2" borderId="10" xfId="0" applyNumberFormat="1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">
    <cellStyle name="Normal" xfId="0" builtinId="0"/>
    <cellStyle name="Normal 2" xfId="3" xr:uid="{00000000-0005-0000-0000-000001000000}"/>
    <cellStyle name="Normal 2 2" xfId="2" xr:uid="{00000000-0005-0000-0000-000002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56"/>
  <sheetViews>
    <sheetView workbookViewId="0">
      <selection activeCell="L37" sqref="L37"/>
    </sheetView>
  </sheetViews>
  <sheetFormatPr defaultRowHeight="15" x14ac:dyDescent="0.25"/>
  <cols>
    <col min="1" max="1" width="30.28515625" customWidth="1"/>
    <col min="2" max="2" width="7" customWidth="1"/>
    <col min="3" max="3" width="10.140625" customWidth="1"/>
    <col min="4" max="5" width="8.7109375" customWidth="1"/>
    <col min="6" max="6" width="7.7109375" customWidth="1"/>
    <col min="7" max="7" width="6.5703125" customWidth="1"/>
    <col min="8" max="8" width="6.140625" customWidth="1"/>
    <col min="9" max="9" width="10.42578125" customWidth="1"/>
    <col min="10" max="10" width="12" customWidth="1"/>
    <col min="11" max="11" width="35.7109375" customWidth="1"/>
    <col min="12" max="12" width="9.42578125" customWidth="1"/>
    <col min="13" max="13" width="8.28515625" customWidth="1"/>
    <col min="14" max="15" width="7.28515625" customWidth="1"/>
    <col min="16" max="16" width="7" customWidth="1"/>
    <col min="17" max="17" width="6.42578125" customWidth="1"/>
    <col min="18" max="18" width="8.7109375" customWidth="1"/>
    <col min="19" max="19" width="1.42578125" customWidth="1"/>
    <col min="20" max="20" width="4.85546875" customWidth="1"/>
    <col min="21" max="21" width="5.5703125" customWidth="1"/>
    <col min="22" max="22" width="4.42578125" customWidth="1"/>
    <col min="23" max="23" width="7.7109375" customWidth="1"/>
  </cols>
  <sheetData>
    <row r="2" spans="1:21" ht="15.75" x14ac:dyDescent="0.25">
      <c r="A2" s="19" t="s">
        <v>42</v>
      </c>
      <c r="U2" s="1"/>
    </row>
    <row r="4" spans="1:21" ht="15.7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  <c r="I4" s="113"/>
      <c r="J4" s="2"/>
    </row>
    <row r="5" spans="1:21" ht="15.75" customHeight="1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  <c r="I5" s="113"/>
      <c r="J5" s="2"/>
    </row>
    <row r="6" spans="1:21" ht="15.75" x14ac:dyDescent="0.25">
      <c r="A6" s="52" t="s">
        <v>49</v>
      </c>
      <c r="B6" s="86">
        <v>25.3</v>
      </c>
      <c r="C6" s="86">
        <v>26.3</v>
      </c>
      <c r="D6" s="86">
        <v>25.4</v>
      </c>
      <c r="E6" s="86">
        <v>27.2</v>
      </c>
      <c r="F6" s="4">
        <f>SUM(B6:E6)</f>
        <v>104.2</v>
      </c>
      <c r="G6" s="4">
        <f>AVERAGE(B6:D6)</f>
        <v>25.666666666666668</v>
      </c>
      <c r="H6" s="94">
        <f>STDEV(B6:D6)/SQRT(COUNT(B6:D6))</f>
        <v>0.31797973380564887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21" ht="15.75" x14ac:dyDescent="0.25">
      <c r="A7" s="52" t="s">
        <v>50</v>
      </c>
      <c r="B7" s="86">
        <v>26.4</v>
      </c>
      <c r="C7" s="86">
        <v>24.2</v>
      </c>
      <c r="D7" s="86">
        <v>25.3</v>
      </c>
      <c r="E7" s="86">
        <v>26.2</v>
      </c>
      <c r="F7" s="4">
        <f t="shared" ref="F7:F11" si="0">SUM(B7:E7)</f>
        <v>102.1</v>
      </c>
      <c r="G7" s="4">
        <f>AVERAGE(B7:D7)</f>
        <v>25.299999999999997</v>
      </c>
      <c r="H7" s="94">
        <f t="shared" ref="H7:H12" si="1">STDEV(B7:D7)/SQRT(COUNT(B7:D7))</f>
        <v>0.63508529610858822</v>
      </c>
      <c r="K7" s="116"/>
      <c r="L7" s="5" t="s">
        <v>33</v>
      </c>
      <c r="M7" s="5" t="s">
        <v>34</v>
      </c>
      <c r="N7" s="116"/>
      <c r="O7" s="116"/>
    </row>
    <row r="8" spans="1:21" ht="15.75" x14ac:dyDescent="0.25">
      <c r="A8" s="52" t="s">
        <v>51</v>
      </c>
      <c r="B8" s="86">
        <v>27.2</v>
      </c>
      <c r="C8" s="86">
        <v>26.3</v>
      </c>
      <c r="D8" s="86">
        <v>24.4</v>
      </c>
      <c r="E8" s="86">
        <v>25.3</v>
      </c>
      <c r="F8" s="4">
        <f t="shared" si="0"/>
        <v>103.2</v>
      </c>
      <c r="G8" s="4">
        <f t="shared" ref="G8:G12" si="2">AVERAGE(B8:D8)</f>
        <v>25.966666666666669</v>
      </c>
      <c r="H8" s="94">
        <f t="shared" si="1"/>
        <v>0.82529456020933023</v>
      </c>
      <c r="K8" s="6" t="s">
        <v>35</v>
      </c>
      <c r="L8" s="6">
        <f>SUM(B6:E6)</f>
        <v>104.2</v>
      </c>
      <c r="M8" s="6">
        <f>SUM(B9:E9)</f>
        <v>105</v>
      </c>
      <c r="N8" s="6">
        <f>SUM(L8:M8)</f>
        <v>209.2</v>
      </c>
      <c r="O8" s="6">
        <f>N8/8</f>
        <v>26.15</v>
      </c>
      <c r="P8" t="s">
        <v>74</v>
      </c>
    </row>
    <row r="9" spans="1:21" ht="15.75" x14ac:dyDescent="0.25">
      <c r="A9" s="52" t="s">
        <v>52</v>
      </c>
      <c r="B9" s="87">
        <v>26.2</v>
      </c>
      <c r="C9" s="87">
        <v>25.3</v>
      </c>
      <c r="D9" s="87">
        <v>27.2</v>
      </c>
      <c r="E9" s="87">
        <v>26.3</v>
      </c>
      <c r="F9" s="4">
        <f t="shared" si="0"/>
        <v>105</v>
      </c>
      <c r="G9" s="4">
        <f t="shared" si="2"/>
        <v>26.233333333333334</v>
      </c>
      <c r="H9" s="94">
        <f t="shared" si="1"/>
        <v>0.54873592110514391</v>
      </c>
      <c r="K9" s="7" t="s">
        <v>36</v>
      </c>
      <c r="L9" s="6">
        <f t="shared" ref="L9:L10" si="3">SUM(B7:E7)</f>
        <v>102.1</v>
      </c>
      <c r="M9" s="6">
        <f t="shared" ref="M9:M10" si="4">SUM(B10:E10)</f>
        <v>105.3</v>
      </c>
      <c r="N9" s="6">
        <f t="shared" ref="N9:N10" si="5">SUM(L9:M9)</f>
        <v>207.39999999999998</v>
      </c>
      <c r="O9" s="6">
        <f t="shared" ref="O9" si="6">N9/8</f>
        <v>25.924999999999997</v>
      </c>
      <c r="P9" s="9">
        <f>O8-O9</f>
        <v>0.22500000000000142</v>
      </c>
      <c r="Q9" t="s">
        <v>74</v>
      </c>
    </row>
    <row r="10" spans="1:21" ht="15.75" x14ac:dyDescent="0.25">
      <c r="A10" s="52" t="s">
        <v>53</v>
      </c>
      <c r="B10" s="87">
        <v>26.3</v>
      </c>
      <c r="C10" s="87">
        <v>27.4</v>
      </c>
      <c r="D10" s="87">
        <v>26.3</v>
      </c>
      <c r="E10" s="87">
        <v>25.3</v>
      </c>
      <c r="F10" s="4">
        <f t="shared" si="0"/>
        <v>105.3</v>
      </c>
      <c r="G10" s="4">
        <f t="shared" si="2"/>
        <v>26.666666666666668</v>
      </c>
      <c r="H10" s="94">
        <f t="shared" si="1"/>
        <v>0.36666666666666597</v>
      </c>
      <c r="K10" s="8" t="s">
        <v>37</v>
      </c>
      <c r="L10" s="6">
        <f t="shared" si="3"/>
        <v>103.2</v>
      </c>
      <c r="M10" s="6">
        <f t="shared" si="4"/>
        <v>103.3</v>
      </c>
      <c r="N10" s="6">
        <f t="shared" si="5"/>
        <v>206.5</v>
      </c>
      <c r="O10" s="6">
        <f>N10/8</f>
        <v>25.8125</v>
      </c>
      <c r="P10" s="9">
        <f>O8-O10</f>
        <v>0.33749999999999858</v>
      </c>
      <c r="Q10" t="s">
        <v>74</v>
      </c>
    </row>
    <row r="11" spans="1:21" ht="15.75" x14ac:dyDescent="0.25">
      <c r="A11" s="52" t="s">
        <v>54</v>
      </c>
      <c r="B11" s="87">
        <v>24.4</v>
      </c>
      <c r="C11" s="87">
        <v>27.3</v>
      </c>
      <c r="D11" s="87">
        <v>26.3</v>
      </c>
      <c r="E11" s="87">
        <v>25.3</v>
      </c>
      <c r="F11" s="4">
        <f t="shared" si="0"/>
        <v>103.3</v>
      </c>
      <c r="G11" s="4">
        <f t="shared" si="2"/>
        <v>26</v>
      </c>
      <c r="H11" s="94">
        <f t="shared" si="1"/>
        <v>0.85049005481153894</v>
      </c>
      <c r="K11" s="10" t="s">
        <v>2</v>
      </c>
      <c r="L11" s="6">
        <f>SUM(L8:L10)</f>
        <v>309.5</v>
      </c>
      <c r="M11" s="6">
        <f t="shared" ref="M11" si="7">SUM(M8:M10)</f>
        <v>313.60000000000002</v>
      </c>
      <c r="N11" s="6">
        <f>SUM(N8:N10)</f>
        <v>623.09999999999991</v>
      </c>
      <c r="O11" s="6"/>
    </row>
    <row r="12" spans="1:21" ht="15.75" x14ac:dyDescent="0.25">
      <c r="A12" s="54" t="s">
        <v>11</v>
      </c>
      <c r="B12" s="55">
        <f>SUM(B6:B11)</f>
        <v>155.80000000000001</v>
      </c>
      <c r="C12" s="55">
        <f t="shared" ref="C12:E12" si="8">SUM(C6:C11)</f>
        <v>156.80000000000001</v>
      </c>
      <c r="D12" s="55">
        <f t="shared" si="8"/>
        <v>154.9</v>
      </c>
      <c r="E12" s="55">
        <f t="shared" si="8"/>
        <v>155.60000000000002</v>
      </c>
      <c r="F12" s="53">
        <f>SUM(F6:F11)</f>
        <v>623.09999999999991</v>
      </c>
      <c r="G12" s="4">
        <f t="shared" si="2"/>
        <v>155.83333333333334</v>
      </c>
      <c r="H12" s="94">
        <f t="shared" si="1"/>
        <v>0.54873592110514591</v>
      </c>
      <c r="K12" s="11" t="s">
        <v>12</v>
      </c>
      <c r="L12" s="12">
        <f>AVERAGE(L11/12)</f>
        <v>25.791666666666668</v>
      </c>
      <c r="M12" s="12">
        <f>AVERAGE(M11/12)</f>
        <v>26.133333333333336</v>
      </c>
      <c r="N12" s="12"/>
      <c r="O12" s="12"/>
    </row>
    <row r="13" spans="1:21" x14ac:dyDescent="0.25">
      <c r="B13" s="14"/>
      <c r="C13" s="14"/>
      <c r="D13" s="14"/>
      <c r="E13" s="14"/>
      <c r="F13" s="14">
        <f>F12/(B15*B16*B17)</f>
        <v>25.962499999999995</v>
      </c>
      <c r="H13" s="9"/>
    </row>
    <row r="14" spans="1:21" x14ac:dyDescent="0.25">
      <c r="F14" s="9"/>
      <c r="P14" s="58" t="s">
        <v>62</v>
      </c>
      <c r="Q14" s="59"/>
      <c r="R14" s="60"/>
    </row>
    <row r="15" spans="1:21" ht="14.25" customHeight="1" x14ac:dyDescent="0.25">
      <c r="A15" s="15" t="s">
        <v>55</v>
      </c>
      <c r="B15" s="15">
        <v>2</v>
      </c>
      <c r="C15" s="15"/>
      <c r="D15" s="15"/>
      <c r="E15" s="15"/>
      <c r="F15" s="15"/>
      <c r="G15" s="15"/>
      <c r="H15" s="15"/>
      <c r="I15" s="15"/>
      <c r="J15" s="15"/>
      <c r="K15" s="73" t="s">
        <v>13</v>
      </c>
      <c r="L15" s="13"/>
      <c r="M15" s="56" t="s">
        <v>58</v>
      </c>
      <c r="N15" s="65" t="s">
        <v>59</v>
      </c>
      <c r="O15" s="17" t="s">
        <v>60</v>
      </c>
      <c r="P15" s="61" t="s">
        <v>39</v>
      </c>
      <c r="Q15" s="62"/>
      <c r="R15" s="63"/>
    </row>
    <row r="16" spans="1:21" ht="17.25" customHeight="1" x14ac:dyDescent="0.25">
      <c r="A16" s="18" t="s">
        <v>56</v>
      </c>
      <c r="B16" s="15">
        <v>3</v>
      </c>
      <c r="C16" s="15"/>
      <c r="D16" s="15"/>
      <c r="E16" s="15"/>
      <c r="F16" s="15"/>
      <c r="G16" s="15" t="s">
        <v>16</v>
      </c>
      <c r="H16" s="15"/>
      <c r="I16" s="15"/>
      <c r="J16" s="15"/>
      <c r="K16" s="76" t="s">
        <v>14</v>
      </c>
      <c r="L16" s="85" t="s">
        <v>41</v>
      </c>
      <c r="M16" s="57">
        <f>(D25/(B17*B16))^0.5</f>
        <v>0.31828170029187652</v>
      </c>
      <c r="N16" s="64">
        <f>(D25/(B17*B15))^0.5</f>
        <v>0.38981388009027063</v>
      </c>
      <c r="O16" s="32">
        <f>(D25/(B17))^0.5</f>
        <v>0.55128007602494011</v>
      </c>
      <c r="P16" s="67" t="s">
        <v>63</v>
      </c>
      <c r="Q16" s="68"/>
      <c r="R16" s="69"/>
    </row>
    <row r="17" spans="1:18" ht="17.25" customHeight="1" x14ac:dyDescent="0.25">
      <c r="A17" s="15" t="s">
        <v>1</v>
      </c>
      <c r="B17" s="15">
        <v>4</v>
      </c>
      <c r="C17" s="15"/>
      <c r="D17" s="15"/>
      <c r="E17" s="15"/>
      <c r="F17" s="15"/>
      <c r="G17" s="15"/>
      <c r="H17" s="15"/>
      <c r="I17" s="15"/>
      <c r="J17" s="15"/>
      <c r="K17" s="89" t="s">
        <v>61</v>
      </c>
      <c r="L17" s="88">
        <f>B25</f>
        <v>15</v>
      </c>
      <c r="M17" s="57">
        <f>B15</f>
        <v>2</v>
      </c>
      <c r="N17" s="65">
        <f>B16</f>
        <v>3</v>
      </c>
      <c r="O17" s="31">
        <f>B15*B16</f>
        <v>6</v>
      </c>
      <c r="P17" s="70" t="s">
        <v>38</v>
      </c>
      <c r="Q17" s="71"/>
      <c r="R17" s="72"/>
    </row>
    <row r="18" spans="1:18" x14ac:dyDescent="0.25">
      <c r="A18" s="15" t="s">
        <v>17</v>
      </c>
      <c r="B18" s="15">
        <f>F12^2/(B15*B16*B17)</f>
        <v>16177.233749999994</v>
      </c>
      <c r="C18" s="15"/>
      <c r="D18" s="15"/>
      <c r="E18" s="15"/>
      <c r="F18" s="15"/>
      <c r="G18" s="15"/>
      <c r="H18" s="15"/>
      <c r="I18" s="15"/>
      <c r="J18" s="15"/>
      <c r="K18" s="77"/>
      <c r="L18" s="45"/>
      <c r="M18" s="74">
        <v>3.01</v>
      </c>
      <c r="N18" s="65">
        <v>3.88</v>
      </c>
      <c r="O18" s="31">
        <v>4.91</v>
      </c>
      <c r="P18" s="46" t="s">
        <v>64</v>
      </c>
      <c r="Q18" s="47"/>
      <c r="R18" s="48"/>
    </row>
    <row r="19" spans="1:18" x14ac:dyDescent="0.25">
      <c r="A19" s="20" t="s">
        <v>18</v>
      </c>
      <c r="B19" s="7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20" t="s">
        <v>24</v>
      </c>
      <c r="J19" s="21"/>
      <c r="K19" s="77" t="s">
        <v>15</v>
      </c>
      <c r="L19" s="45"/>
      <c r="M19" s="75">
        <f>M16*M18</f>
        <v>0.95802791787854824</v>
      </c>
      <c r="N19" s="66">
        <f t="shared" ref="N19:O19" si="9">N16*N18</f>
        <v>1.51247785475025</v>
      </c>
      <c r="O19" s="16">
        <f t="shared" si="9"/>
        <v>2.7067851732824559</v>
      </c>
      <c r="P19" s="49" t="s">
        <v>40</v>
      </c>
      <c r="Q19" s="50"/>
      <c r="R19" s="51"/>
    </row>
    <row r="20" spans="1:18" ht="15.75" x14ac:dyDescent="0.25">
      <c r="A20" s="15" t="s">
        <v>25</v>
      </c>
      <c r="B20" s="79">
        <f>B17-1</f>
        <v>3</v>
      </c>
      <c r="C20">
        <f>(SUMSQ(B12:E12)/(B15*B16))-B18</f>
        <v>0.30791666667755635</v>
      </c>
      <c r="D20">
        <f t="shared" ref="D20:D25" si="10">C20/B20</f>
        <v>0.10263888889251878</v>
      </c>
      <c r="F20">
        <f>D20/D25</f>
        <v>8.4432054478271665E-2</v>
      </c>
      <c r="G20" s="22" t="str">
        <f>IF(F20&lt;H20,"tn",IF(F20&lt;I20,"*","**"))</f>
        <v>tn</v>
      </c>
      <c r="H20" s="23">
        <f>FINV(0.05,B20,B25)</f>
        <v>3.2873821046365093</v>
      </c>
      <c r="I20" s="23">
        <f>FINV(0.01,B20,B25)</f>
        <v>5.4169648578184191</v>
      </c>
      <c r="J20" s="23"/>
    </row>
    <row r="21" spans="1:18" ht="16.5" customHeight="1" x14ac:dyDescent="0.25">
      <c r="A21" s="21" t="s">
        <v>0</v>
      </c>
      <c r="B21" s="80">
        <f>(B15*B16)-1</f>
        <v>5</v>
      </c>
      <c r="C21" s="24">
        <f>SUMSQ(F6:F11)/B17-B18</f>
        <v>1.8337500000070577</v>
      </c>
      <c r="D21" s="24">
        <f t="shared" si="10"/>
        <v>0.36675000000141156</v>
      </c>
      <c r="E21" s="24"/>
      <c r="F21" s="24">
        <f>D21/D25</f>
        <v>0.30169321116143089</v>
      </c>
      <c r="G21" s="22" t="str">
        <f>IF(F21&lt;H21,"tn",IF(F21&lt;I21,"*","**"))</f>
        <v>tn</v>
      </c>
      <c r="H21" s="23">
        <f>FINV(0.05,B21,B25)</f>
        <v>2.9012945362361564</v>
      </c>
      <c r="I21" s="23">
        <f>FINV(0.01,B21,B25)</f>
        <v>4.5556139846530046</v>
      </c>
      <c r="J21" s="23"/>
      <c r="K21" s="15" t="s">
        <v>66</v>
      </c>
      <c r="L21" s="15"/>
      <c r="M21" s="15"/>
      <c r="N21" s="15"/>
      <c r="O21" s="15"/>
      <c r="P21" s="15"/>
      <c r="Q21" s="15"/>
      <c r="R21" s="15"/>
    </row>
    <row r="22" spans="1:18" ht="16.5" customHeight="1" x14ac:dyDescent="0.25">
      <c r="A22" s="21" t="s">
        <v>55</v>
      </c>
      <c r="B22" s="80">
        <f>B15-1</f>
        <v>1</v>
      </c>
      <c r="C22" s="24">
        <f>SUMSQ(L11:M11)/(B16*B17)-B18</f>
        <v>0.70041666667384561</v>
      </c>
      <c r="D22" s="24">
        <f t="shared" si="10"/>
        <v>0.70041666667384561</v>
      </c>
      <c r="E22" s="24"/>
      <c r="F22" s="24">
        <f>D22/D25</f>
        <v>0.57617165185822705</v>
      </c>
      <c r="G22" s="22" t="str">
        <f>IF(F22&lt;H22,"tn",IF(F22&lt;I22,"*","**"))</f>
        <v>tn</v>
      </c>
      <c r="H22" s="23">
        <f>FINV(0.05,B22,B25)</f>
        <v>4.5430771652669701</v>
      </c>
      <c r="I22" s="23">
        <f>FINV(0.01,B22,B25)</f>
        <v>8.6831168176389504</v>
      </c>
      <c r="J22" s="23"/>
      <c r="K22" s="33" t="s">
        <v>0</v>
      </c>
      <c r="L22" s="38" t="s">
        <v>31</v>
      </c>
      <c r="M22" s="33"/>
    </row>
    <row r="23" spans="1:18" ht="15.75" x14ac:dyDescent="0.25">
      <c r="A23" s="21" t="s">
        <v>56</v>
      </c>
      <c r="B23" s="80">
        <f>B16-1</f>
        <v>2</v>
      </c>
      <c r="C23" s="24">
        <f>SUMSQ(N8:N10)/(B15*B17)-B18</f>
        <v>0.47250000000349246</v>
      </c>
      <c r="D23" s="24">
        <f t="shared" si="10"/>
        <v>0.23625000000174623</v>
      </c>
      <c r="E23" s="24"/>
      <c r="F23" s="24">
        <f>D23/D25</f>
        <v>0.19434225258934029</v>
      </c>
      <c r="G23" s="22" t="str">
        <f>IF(F23&lt;H23,"tn",IF(F23&lt;I23,"*","**"))</f>
        <v>tn</v>
      </c>
      <c r="H23" s="23">
        <f>FINV(0.05,B23,B25)</f>
        <v>3.6823203436732408</v>
      </c>
      <c r="I23" s="23">
        <f>FINV(0.01,B23,B25)</f>
        <v>6.3588734806671825</v>
      </c>
      <c r="J23" s="23"/>
      <c r="K23" s="39" t="s">
        <v>44</v>
      </c>
      <c r="L23" s="34">
        <f>L12</f>
        <v>25.791666666666668</v>
      </c>
      <c r="M23" t="s">
        <v>74</v>
      </c>
    </row>
    <row r="24" spans="1:18" ht="15.75" x14ac:dyDescent="0.25">
      <c r="A24" s="21" t="s">
        <v>57</v>
      </c>
      <c r="B24" s="80">
        <f>B22*B23</f>
        <v>2</v>
      </c>
      <c r="C24" s="24">
        <f>C21-C22-C23</f>
        <v>0.66083333332971961</v>
      </c>
      <c r="D24" s="24">
        <f t="shared" si="10"/>
        <v>0.3304166666648598</v>
      </c>
      <c r="E24" s="24"/>
      <c r="F24" s="24">
        <f>D24/D25</f>
        <v>0.2718049493851234</v>
      </c>
      <c r="G24" s="22" t="str">
        <f>IF(F24&lt;H24,"tn",IF(F24&lt;I24,"*","**"))</f>
        <v>tn</v>
      </c>
      <c r="H24" s="23">
        <f>FINV(0.05,B24,B25)</f>
        <v>3.6823203436732408</v>
      </c>
      <c r="I24" s="23">
        <f>FINV(0.01,B24,B25)</f>
        <v>6.3588734806671825</v>
      </c>
      <c r="J24" s="23"/>
      <c r="K24" s="39" t="s">
        <v>48</v>
      </c>
      <c r="L24" s="34">
        <f>M12</f>
        <v>26.133333333333336</v>
      </c>
      <c r="M24" t="s">
        <v>74</v>
      </c>
    </row>
    <row r="25" spans="1:18" x14ac:dyDescent="0.25">
      <c r="A25" s="26" t="s">
        <v>26</v>
      </c>
      <c r="B25" s="81">
        <f>B26-B21-B20</f>
        <v>15</v>
      </c>
      <c r="C25" s="27">
        <f>C26-C21-C20</f>
        <v>18.234583333323826</v>
      </c>
      <c r="D25" s="27">
        <f t="shared" si="10"/>
        <v>1.215638888888255</v>
      </c>
      <c r="E25" s="27"/>
      <c r="F25" s="28"/>
      <c r="G25" s="26"/>
      <c r="H25" s="26"/>
      <c r="I25" s="26"/>
      <c r="J25" s="21"/>
      <c r="K25" s="35" t="s">
        <v>29</v>
      </c>
      <c r="L25" s="30">
        <f>M19</f>
        <v>0.95802791787854824</v>
      </c>
      <c r="M25" s="35"/>
    </row>
    <row r="26" spans="1:18" x14ac:dyDescent="0.25">
      <c r="A26" s="26" t="s">
        <v>27</v>
      </c>
      <c r="B26" s="81">
        <f>(B15*B16*B17)-1</f>
        <v>23</v>
      </c>
      <c r="C26" s="27">
        <f>SUMSQ(B6:E11)-B18</f>
        <v>20.37625000000844</v>
      </c>
      <c r="D26" s="28"/>
      <c r="E26" s="28"/>
      <c r="F26" s="28"/>
      <c r="G26" s="26"/>
      <c r="H26" s="26"/>
      <c r="I26" s="26"/>
      <c r="J26" s="21"/>
    </row>
    <row r="27" spans="1:18" x14ac:dyDescent="0.25">
      <c r="B27" s="25"/>
      <c r="K27" s="15" t="s">
        <v>65</v>
      </c>
    </row>
    <row r="28" spans="1:18" x14ac:dyDescent="0.25">
      <c r="A28" s="83" t="s">
        <v>28</v>
      </c>
      <c r="B28" s="84">
        <f>(D25/F13)</f>
        <v>4.6822874872922686E-2</v>
      </c>
      <c r="K28" s="33" t="s">
        <v>0</v>
      </c>
      <c r="L28" s="38" t="s">
        <v>31</v>
      </c>
      <c r="M28" s="33"/>
    </row>
    <row r="29" spans="1:18" x14ac:dyDescent="0.25">
      <c r="K29" s="39" t="s">
        <v>45</v>
      </c>
      <c r="L29" s="34">
        <f>O8</f>
        <v>26.15</v>
      </c>
    </row>
    <row r="30" spans="1:18" x14ac:dyDescent="0.25">
      <c r="K30" s="39" t="s">
        <v>46</v>
      </c>
      <c r="L30" s="34">
        <f>O9</f>
        <v>25.924999999999997</v>
      </c>
    </row>
    <row r="31" spans="1:18" x14ac:dyDescent="0.25">
      <c r="K31" s="39" t="s">
        <v>47</v>
      </c>
      <c r="L31" s="36">
        <f>O10</f>
        <v>25.8125</v>
      </c>
      <c r="M31" s="35"/>
    </row>
    <row r="32" spans="1:18" x14ac:dyDescent="0.25">
      <c r="K32" s="33" t="s">
        <v>29</v>
      </c>
      <c r="L32" s="30">
        <f>N19</f>
        <v>1.51247785475025</v>
      </c>
      <c r="M32" s="35"/>
    </row>
    <row r="33" spans="1:22" x14ac:dyDescent="0.25">
      <c r="K33" s="37" t="s">
        <v>30</v>
      </c>
    </row>
    <row r="35" spans="1:22" x14ac:dyDescent="0.25">
      <c r="K35" s="15" t="s">
        <v>67</v>
      </c>
      <c r="S35" s="14"/>
      <c r="V35" s="14"/>
    </row>
    <row r="36" spans="1:22" x14ac:dyDescent="0.25">
      <c r="K36" s="29" t="s">
        <v>32</v>
      </c>
      <c r="L36" s="38" t="s">
        <v>31</v>
      </c>
      <c r="M36" s="33"/>
      <c r="S36" s="82"/>
      <c r="U36" s="9"/>
      <c r="V36" s="82"/>
    </row>
    <row r="37" spans="1:22" ht="15.75" x14ac:dyDescent="0.25">
      <c r="K37" s="90" t="s">
        <v>49</v>
      </c>
      <c r="L37" s="40">
        <f t="shared" ref="L37:L42" si="11">G6</f>
        <v>25.666666666666668</v>
      </c>
      <c r="S37" s="82"/>
      <c r="U37" s="9"/>
      <c r="V37" s="82"/>
    </row>
    <row r="38" spans="1:22" ht="15.75" x14ac:dyDescent="0.25">
      <c r="K38" s="90" t="s">
        <v>50</v>
      </c>
      <c r="L38" s="41">
        <f t="shared" si="11"/>
        <v>25.299999999999997</v>
      </c>
      <c r="S38" s="82"/>
      <c r="U38" s="9"/>
      <c r="V38" s="82"/>
    </row>
    <row r="39" spans="1:22" ht="15.75" x14ac:dyDescent="0.25">
      <c r="K39" s="90" t="s">
        <v>51</v>
      </c>
      <c r="L39" s="42">
        <f t="shared" si="11"/>
        <v>25.966666666666669</v>
      </c>
      <c r="S39" s="14"/>
      <c r="U39" s="9"/>
      <c r="V39" s="14"/>
    </row>
    <row r="40" spans="1:22" ht="15.75" x14ac:dyDescent="0.25">
      <c r="K40" s="90" t="s">
        <v>52</v>
      </c>
      <c r="L40" s="43">
        <f t="shared" si="11"/>
        <v>26.233333333333334</v>
      </c>
      <c r="S40" s="14"/>
      <c r="U40" s="9"/>
      <c r="V40" s="14"/>
    </row>
    <row r="41" spans="1:22" ht="15.75" x14ac:dyDescent="0.25">
      <c r="K41" s="90" t="s">
        <v>53</v>
      </c>
      <c r="L41" s="44">
        <f t="shared" si="11"/>
        <v>26.666666666666668</v>
      </c>
      <c r="S41" s="14"/>
      <c r="U41" s="9"/>
      <c r="V41" s="14"/>
    </row>
    <row r="42" spans="1:22" ht="15.75" x14ac:dyDescent="0.25">
      <c r="K42" s="90" t="s">
        <v>54</v>
      </c>
      <c r="L42" s="44">
        <f t="shared" si="11"/>
        <v>26</v>
      </c>
    </row>
    <row r="43" spans="1:22" x14ac:dyDescent="0.25">
      <c r="K43" s="91" t="s">
        <v>29</v>
      </c>
      <c r="L43" s="92">
        <f>O19</f>
        <v>2.7067851732824559</v>
      </c>
      <c r="M43" s="33"/>
    </row>
    <row r="44" spans="1:22" x14ac:dyDescent="0.25">
      <c r="K44" s="37" t="s">
        <v>30</v>
      </c>
    </row>
    <row r="46" spans="1:22" ht="15.75" x14ac:dyDescent="0.25">
      <c r="A46" s="113"/>
      <c r="B46" s="114"/>
      <c r="C46" s="113"/>
      <c r="D46" s="113"/>
      <c r="E46" s="113"/>
      <c r="F46" s="113"/>
      <c r="G46" s="113"/>
      <c r="H46" s="98"/>
      <c r="I46" s="100"/>
    </row>
    <row r="47" spans="1:22" ht="15.75" x14ac:dyDescent="0.25">
      <c r="A47" s="113"/>
      <c r="B47" s="114"/>
      <c r="C47" s="2"/>
      <c r="D47" s="2"/>
      <c r="E47" s="2"/>
      <c r="F47" s="2"/>
      <c r="G47" s="2"/>
      <c r="H47" s="100"/>
    </row>
    <row r="48" spans="1:22" ht="15.75" x14ac:dyDescent="0.25">
      <c r="A48" s="113"/>
      <c r="B48" s="2"/>
      <c r="C48" s="2"/>
      <c r="D48" s="2"/>
      <c r="E48" s="2"/>
      <c r="F48" s="2"/>
      <c r="G48" s="2"/>
      <c r="H48" s="103"/>
    </row>
    <row r="49" spans="1:8" ht="15.75" x14ac:dyDescent="0.25">
      <c r="A49" s="113"/>
      <c r="B49" s="2"/>
      <c r="C49" s="2"/>
      <c r="D49" s="2"/>
      <c r="E49" s="2"/>
      <c r="F49" s="2"/>
      <c r="G49" s="2"/>
      <c r="H49" s="103"/>
    </row>
    <row r="50" spans="1:8" ht="15.75" x14ac:dyDescent="0.25">
      <c r="A50" s="113"/>
      <c r="B50" s="2"/>
      <c r="C50" s="2"/>
      <c r="D50" s="2"/>
      <c r="E50" s="2"/>
      <c r="F50" s="2"/>
      <c r="G50" s="2"/>
      <c r="H50" s="103"/>
    </row>
    <row r="51" spans="1:8" ht="15.75" x14ac:dyDescent="0.25">
      <c r="A51" s="100"/>
      <c r="B51" s="101"/>
      <c r="C51" s="102"/>
      <c r="D51" s="102"/>
      <c r="E51" s="102"/>
      <c r="F51" s="102"/>
      <c r="G51" s="2"/>
      <c r="H51" s="103"/>
    </row>
    <row r="52" spans="1:8" ht="15.75" x14ac:dyDescent="0.25">
      <c r="A52" s="113"/>
      <c r="B52" s="2"/>
      <c r="C52" s="99"/>
      <c r="D52" s="99"/>
      <c r="E52" s="99"/>
      <c r="F52" s="99"/>
      <c r="G52" s="99"/>
      <c r="H52" s="103"/>
    </row>
    <row r="53" spans="1:8" ht="15.75" x14ac:dyDescent="0.25">
      <c r="A53" s="113"/>
      <c r="B53" s="2"/>
      <c r="C53" s="99"/>
      <c r="D53" s="99"/>
      <c r="E53" s="99"/>
      <c r="F53" s="99"/>
      <c r="G53" s="99"/>
      <c r="H53" s="103"/>
    </row>
    <row r="54" spans="1:8" ht="15.75" x14ac:dyDescent="0.25">
      <c r="A54" s="113"/>
      <c r="B54" s="2"/>
      <c r="C54" s="99"/>
      <c r="D54" s="99"/>
      <c r="E54" s="99"/>
      <c r="F54" s="99"/>
      <c r="G54" s="99"/>
      <c r="H54" s="103"/>
    </row>
    <row r="55" spans="1:8" ht="15.75" x14ac:dyDescent="0.25">
      <c r="A55" s="101"/>
      <c r="B55" s="103"/>
      <c r="C55" s="103"/>
      <c r="D55" s="103"/>
      <c r="E55" s="103"/>
      <c r="F55" s="103"/>
      <c r="G55" s="103"/>
      <c r="H55" s="103"/>
    </row>
    <row r="56" spans="1:8" ht="15.75" x14ac:dyDescent="0.25">
      <c r="A56" s="104"/>
      <c r="B56" s="103"/>
      <c r="C56" s="103"/>
      <c r="D56" s="103"/>
      <c r="E56" s="103"/>
      <c r="F56" s="103"/>
      <c r="G56" s="103"/>
      <c r="H56" s="103"/>
    </row>
  </sheetData>
  <mergeCells count="15">
    <mergeCell ref="L6:M6"/>
    <mergeCell ref="N6:N7"/>
    <mergeCell ref="O6:O7"/>
    <mergeCell ref="A4:A5"/>
    <mergeCell ref="F4:F5"/>
    <mergeCell ref="G4:G5"/>
    <mergeCell ref="H4:H5"/>
    <mergeCell ref="I4:I5"/>
    <mergeCell ref="K6:K7"/>
    <mergeCell ref="B4:E4"/>
    <mergeCell ref="A46:A47"/>
    <mergeCell ref="B46:B47"/>
    <mergeCell ref="C46:G46"/>
    <mergeCell ref="A48:A50"/>
    <mergeCell ref="A52:A5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Q44"/>
  <sheetViews>
    <sheetView topLeftCell="A16" workbookViewId="0">
      <selection activeCell="O42" sqref="O42"/>
    </sheetView>
  </sheetViews>
  <sheetFormatPr defaultRowHeight="15" x14ac:dyDescent="0.25"/>
  <cols>
    <col min="1" max="1" width="26.28515625" customWidth="1"/>
    <col min="9" max="9" width="16.42578125" customWidth="1"/>
    <col min="10" max="10" width="9" customWidth="1"/>
    <col min="11" max="11" width="33.140625" customWidth="1"/>
    <col min="12" max="12" width="19.42578125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30.1</v>
      </c>
      <c r="C6" s="86">
        <v>31.2</v>
      </c>
      <c r="D6" s="86">
        <v>31.4</v>
      </c>
      <c r="E6" s="86">
        <v>30.4</v>
      </c>
      <c r="F6" s="4">
        <f>SUM(B6:E6)</f>
        <v>123.1</v>
      </c>
      <c r="G6" s="4">
        <f>AVERAGE(B6:D6)</f>
        <v>30.899999999999995</v>
      </c>
      <c r="H6" s="94">
        <f>STDEV(B6:D6)/SQRT(COUNT(B6:D6))</f>
        <v>0.40414518843273722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31.2</v>
      </c>
      <c r="C7" s="86">
        <v>30.2</v>
      </c>
      <c r="D7" s="86">
        <v>32.299999999999997</v>
      </c>
      <c r="E7" s="86">
        <v>31.4</v>
      </c>
      <c r="F7" s="4">
        <f t="shared" ref="F7:F11" si="0">SUM(B7:E7)</f>
        <v>125.1</v>
      </c>
      <c r="G7" s="4">
        <f>AVERAGE(B7:D7)</f>
        <v>31.233333333333331</v>
      </c>
      <c r="H7" s="94">
        <f t="shared" ref="H7:H12" si="1">STDEV(B7:D7)/SQRT(COUNT(B7:D7))</f>
        <v>0.60644684662200787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30.3</v>
      </c>
      <c r="C8" s="86">
        <v>32.299999999999997</v>
      </c>
      <c r="D8" s="86">
        <v>31.3</v>
      </c>
      <c r="E8" s="86">
        <v>32.4</v>
      </c>
      <c r="F8" s="4">
        <f t="shared" si="0"/>
        <v>126.29999999999998</v>
      </c>
      <c r="G8" s="4">
        <f t="shared" ref="G8:G12" si="2">AVERAGE(B8:D8)</f>
        <v>31.299999999999997</v>
      </c>
      <c r="H8" s="94">
        <f t="shared" si="1"/>
        <v>0.57735026918962473</v>
      </c>
      <c r="K8" s="6" t="s">
        <v>35</v>
      </c>
      <c r="L8" s="6">
        <f>SUM(B6:E6)</f>
        <v>123.1</v>
      </c>
      <c r="M8" s="6">
        <f>SUM(B9:E9)</f>
        <v>131</v>
      </c>
      <c r="N8" s="6">
        <f>SUM(L8:M8)</f>
        <v>254.1</v>
      </c>
      <c r="O8" s="6">
        <f>N8/8</f>
        <v>31.762499999999999</v>
      </c>
    </row>
    <row r="9" spans="1:15" ht="15.75" x14ac:dyDescent="0.25">
      <c r="A9" s="52" t="s">
        <v>52</v>
      </c>
      <c r="B9" s="87">
        <v>33.200000000000003</v>
      </c>
      <c r="C9" s="87">
        <v>32.299999999999997</v>
      </c>
      <c r="D9" s="87">
        <v>32.1</v>
      </c>
      <c r="E9" s="87">
        <v>33.4</v>
      </c>
      <c r="F9" s="4">
        <f t="shared" si="0"/>
        <v>131</v>
      </c>
      <c r="G9" s="4">
        <f t="shared" si="2"/>
        <v>32.533333333333331</v>
      </c>
      <c r="H9" s="94">
        <f t="shared" si="1"/>
        <v>0.33829638550307495</v>
      </c>
      <c r="K9" s="7" t="s">
        <v>36</v>
      </c>
      <c r="L9" s="6">
        <f t="shared" ref="L9:L10" si="3">SUM(B7:E7)</f>
        <v>125.1</v>
      </c>
      <c r="M9" s="6">
        <f t="shared" ref="M9:M10" si="4">SUM(B10:E10)</f>
        <v>130</v>
      </c>
      <c r="N9" s="6">
        <f t="shared" ref="N9:N10" si="5">SUM(L9:M9)</f>
        <v>255.1</v>
      </c>
      <c r="O9" s="6">
        <f t="shared" ref="O9:O10" si="6">N9/8</f>
        <v>31.887499999999999</v>
      </c>
    </row>
    <row r="10" spans="1:15" ht="15.75" x14ac:dyDescent="0.25">
      <c r="A10" s="52" t="s">
        <v>53</v>
      </c>
      <c r="B10" s="87">
        <v>32.1</v>
      </c>
      <c r="C10" s="87">
        <v>33.4</v>
      </c>
      <c r="D10" s="87">
        <v>31.3</v>
      </c>
      <c r="E10" s="87">
        <v>33.200000000000003</v>
      </c>
      <c r="F10" s="4">
        <f t="shared" si="0"/>
        <v>130</v>
      </c>
      <c r="G10" s="4">
        <f t="shared" si="2"/>
        <v>32.266666666666666</v>
      </c>
      <c r="H10" s="94">
        <f t="shared" si="1"/>
        <v>0.6119186583561933</v>
      </c>
      <c r="K10" s="8" t="s">
        <v>37</v>
      </c>
      <c r="L10" s="6">
        <f t="shared" si="3"/>
        <v>126.29999999999998</v>
      </c>
      <c r="M10" s="6">
        <f t="shared" si="4"/>
        <v>129.4</v>
      </c>
      <c r="N10" s="6">
        <f t="shared" si="5"/>
        <v>255.7</v>
      </c>
      <c r="O10" s="6">
        <f t="shared" si="6"/>
        <v>31.962499999999999</v>
      </c>
    </row>
    <row r="11" spans="1:15" ht="15.75" x14ac:dyDescent="0.25">
      <c r="A11" s="52" t="s">
        <v>54</v>
      </c>
      <c r="B11" s="87">
        <v>31.4</v>
      </c>
      <c r="C11" s="87">
        <v>33.200000000000003</v>
      </c>
      <c r="D11" s="87">
        <v>32.4</v>
      </c>
      <c r="E11" s="87">
        <v>32.4</v>
      </c>
      <c r="F11" s="4">
        <f t="shared" si="0"/>
        <v>129.4</v>
      </c>
      <c r="G11" s="4">
        <f t="shared" si="2"/>
        <v>32.333333333333336</v>
      </c>
      <c r="H11" s="94">
        <f t="shared" si="1"/>
        <v>0.52068331172711158</v>
      </c>
      <c r="K11" s="6" t="s">
        <v>2</v>
      </c>
      <c r="L11" s="6">
        <f>SUM(L8:L10)</f>
        <v>374.5</v>
      </c>
      <c r="M11" s="6">
        <f t="shared" ref="M11" si="7">SUM(M8:M10)</f>
        <v>390.4</v>
      </c>
      <c r="N11" s="6">
        <f>SUM(N8:N10)</f>
        <v>764.9</v>
      </c>
      <c r="O11" s="6"/>
    </row>
    <row r="12" spans="1:15" ht="15.75" x14ac:dyDescent="0.25">
      <c r="A12" s="54" t="s">
        <v>11</v>
      </c>
      <c r="B12" s="55">
        <f>SUM(B6:B11)</f>
        <v>188.3</v>
      </c>
      <c r="C12" s="55">
        <f t="shared" ref="C12:E12" si="8">SUM(C6:C11)</f>
        <v>192.59999999999997</v>
      </c>
      <c r="D12" s="55">
        <f t="shared" si="8"/>
        <v>190.8</v>
      </c>
      <c r="E12" s="55">
        <f t="shared" si="8"/>
        <v>193.20000000000002</v>
      </c>
      <c r="F12" s="53">
        <f>SUM(F6:F11)</f>
        <v>764.9</v>
      </c>
      <c r="G12" s="4">
        <f t="shared" si="2"/>
        <v>190.56666666666669</v>
      </c>
      <c r="H12" s="94">
        <f t="shared" si="1"/>
        <v>1.2467736139509906</v>
      </c>
      <c r="K12" s="12" t="s">
        <v>12</v>
      </c>
      <c r="L12" s="12">
        <f>AVERAGE(L11/12)</f>
        <v>31.208333333333332</v>
      </c>
      <c r="M12" s="12">
        <f>AVERAGE(M11/12)</f>
        <v>32.533333333333331</v>
      </c>
      <c r="N12" s="12"/>
      <c r="O12" s="12"/>
    </row>
    <row r="13" spans="1:15" x14ac:dyDescent="0.25">
      <c r="F13" s="14">
        <f>F12/(B15*B16*B17)</f>
        <v>31.870833333333334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0.23167565929776943</v>
      </c>
      <c r="N16" s="64">
        <f>(D25/(B17*B15))^0.5</f>
        <v>0.28374357555120822</v>
      </c>
      <c r="O16" s="105">
        <f>(D25/(B17))^0.5</f>
        <v>0.40127401278075359</v>
      </c>
    </row>
    <row r="17" spans="1:17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5">
        <f>B16</f>
        <v>3</v>
      </c>
      <c r="O17" s="31">
        <f>B15*B16</f>
        <v>6</v>
      </c>
    </row>
    <row r="18" spans="1:17" x14ac:dyDescent="0.25">
      <c r="A18" s="15" t="s">
        <v>17</v>
      </c>
      <c r="B18" s="15">
        <f>F12^2/(B15*B16*B17)</f>
        <v>24378.000416666666</v>
      </c>
      <c r="K18" s="77"/>
      <c r="L18" s="45"/>
      <c r="M18" s="74">
        <v>3.01</v>
      </c>
      <c r="N18" s="65">
        <v>3.88</v>
      </c>
      <c r="O18" s="31">
        <v>4.91</v>
      </c>
    </row>
    <row r="19" spans="1:17" x14ac:dyDescent="0.25">
      <c r="A19" s="20" t="s">
        <v>18</v>
      </c>
      <c r="B19" s="7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0.69734373448628595</v>
      </c>
      <c r="N19" s="66">
        <f t="shared" ref="N19:O19" si="9">N16*N18</f>
        <v>1.1009250731386879</v>
      </c>
      <c r="O19" s="16">
        <f t="shared" si="9"/>
        <v>1.9702554027535002</v>
      </c>
    </row>
    <row r="20" spans="1:17" ht="15.75" x14ac:dyDescent="0.25">
      <c r="A20" s="15" t="s">
        <v>25</v>
      </c>
      <c r="B20" s="79">
        <f>B17-1</f>
        <v>3</v>
      </c>
      <c r="C20">
        <f>(SUMSQ(B12:E12)/(B15*B16))-B18</f>
        <v>2.4212500000066939</v>
      </c>
      <c r="D20">
        <f t="shared" ref="D20:D25" si="10">C20/B20</f>
        <v>0.80708333333556459</v>
      </c>
      <c r="F20">
        <f>D20/D25</f>
        <v>1.2530728425458266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7" ht="15.75" x14ac:dyDescent="0.25">
      <c r="A21" s="21" t="s">
        <v>0</v>
      </c>
      <c r="B21" s="80">
        <f>(B15*B16)-1</f>
        <v>5</v>
      </c>
      <c r="C21" s="24">
        <f>SUMSQ(F6:F11)/B17-B18</f>
        <v>12.167083333333721</v>
      </c>
      <c r="D21" s="24">
        <f t="shared" si="10"/>
        <v>2.4334166666667443</v>
      </c>
      <c r="E21" s="24"/>
      <c r="F21" s="24">
        <f>D21/D25</f>
        <v>3.778108422827124</v>
      </c>
      <c r="G21" s="22" t="str">
        <f>IF(F21&lt;H21,"tn",IF(F21&lt;I21,"*","**"))</f>
        <v>*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  <c r="O21" s="15"/>
      <c r="P21" s="15"/>
      <c r="Q21" s="15"/>
    </row>
    <row r="22" spans="1:17" ht="15.75" x14ac:dyDescent="0.25">
      <c r="A22" s="21" t="s">
        <v>55</v>
      </c>
      <c r="B22" s="80">
        <f>B15-1</f>
        <v>1</v>
      </c>
      <c r="C22" s="24">
        <f>SUMSQ(L11:M11)/(B16*B17)-B18</f>
        <v>10.53374999999869</v>
      </c>
      <c r="D22" s="24">
        <f t="shared" si="10"/>
        <v>10.53374999999869</v>
      </c>
      <c r="E22" s="24"/>
      <c r="F22" s="24">
        <f>D22/D25</f>
        <v>16.3546383749662</v>
      </c>
      <c r="G22" s="22" t="str">
        <f>IF(F22&lt;H22,"tn",IF(F22&lt;I22,"*","**"))</f>
        <v>**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7" ht="15.75" x14ac:dyDescent="0.25">
      <c r="A23" s="21" t="s">
        <v>56</v>
      </c>
      <c r="B23" s="80">
        <f>B16-1</f>
        <v>2</v>
      </c>
      <c r="C23" s="24">
        <f>SUMSQ(N8:N10)/(B15*B17)-B18</f>
        <v>0.1633333333338669</v>
      </c>
      <c r="D23" s="24">
        <f t="shared" si="10"/>
        <v>8.1666666666933452E-2</v>
      </c>
      <c r="E23" s="24"/>
      <c r="F23" s="24">
        <f>D23/D25</f>
        <v>0.12679518695875341</v>
      </c>
      <c r="G23" s="22" t="str">
        <f>IF(F23&lt;H23,"tn",IF(F23&lt;I23,"*","**"))</f>
        <v>tn</v>
      </c>
      <c r="H23" s="23">
        <f>FINV(0.05,B23,B25)</f>
        <v>3.6823203436732408</v>
      </c>
      <c r="I23" s="96">
        <f>FINV(0.01,B23,B25)</f>
        <v>6.3588734806671825</v>
      </c>
      <c r="K23" s="39" t="s">
        <v>44</v>
      </c>
      <c r="L23" s="34">
        <f>L12</f>
        <v>31.208333333333332</v>
      </c>
    </row>
    <row r="24" spans="1:17" ht="15.75" x14ac:dyDescent="0.25">
      <c r="A24" s="21" t="s">
        <v>57</v>
      </c>
      <c r="B24" s="80">
        <f>B22*B23</f>
        <v>2</v>
      </c>
      <c r="C24" s="24">
        <f>C21-C22-C23</f>
        <v>1.4700000000011642</v>
      </c>
      <c r="D24" s="24">
        <f t="shared" si="10"/>
        <v>0.73500000000058208</v>
      </c>
      <c r="E24" s="24"/>
      <c r="F24" s="24">
        <f>D24/D25</f>
        <v>1.1411566826259567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48</v>
      </c>
      <c r="L24" s="34">
        <f>M12</f>
        <v>32.533333333333331</v>
      </c>
    </row>
    <row r="25" spans="1:17" x14ac:dyDescent="0.25">
      <c r="A25" s="26" t="s">
        <v>26</v>
      </c>
      <c r="B25" s="81">
        <f>B26-B21-B20</f>
        <v>15</v>
      </c>
      <c r="C25" s="112">
        <f>C26-C21-C20</f>
        <v>9.6612499999901047</v>
      </c>
      <c r="D25" s="27">
        <f t="shared" si="10"/>
        <v>0.64408333333267365</v>
      </c>
      <c r="E25" s="27"/>
      <c r="F25" s="28"/>
      <c r="G25" s="26"/>
      <c r="H25" s="26"/>
      <c r="I25" s="97"/>
      <c r="K25" s="35" t="s">
        <v>29</v>
      </c>
      <c r="L25" s="30">
        <f>M19</f>
        <v>0.69734373448628595</v>
      </c>
      <c r="M25" s="35"/>
    </row>
    <row r="26" spans="1:17" x14ac:dyDescent="0.25">
      <c r="A26" s="26" t="s">
        <v>27</v>
      </c>
      <c r="B26" s="81">
        <f>(B15*B16*B17)-1</f>
        <v>23</v>
      </c>
      <c r="C26" s="27">
        <f>SUMSQ(B6:E11)-B18</f>
        <v>24.24958333333052</v>
      </c>
      <c r="D26" s="28"/>
      <c r="E26" s="28"/>
      <c r="F26" s="28"/>
      <c r="G26" s="26"/>
      <c r="H26" s="26"/>
      <c r="I26" s="97"/>
    </row>
    <row r="27" spans="1:17" x14ac:dyDescent="0.25">
      <c r="K27" s="15" t="s">
        <v>65</v>
      </c>
    </row>
    <row r="28" spans="1:17" x14ac:dyDescent="0.25">
      <c r="A28" s="83" t="s">
        <v>28</v>
      </c>
      <c r="B28" s="84">
        <f>(D25/F13)</f>
        <v>2.0209177670263E-2</v>
      </c>
      <c r="K28" s="33" t="s">
        <v>0</v>
      </c>
      <c r="L28" s="106" t="s">
        <v>31</v>
      </c>
      <c r="M28" s="33"/>
    </row>
    <row r="29" spans="1:17" x14ac:dyDescent="0.25">
      <c r="K29" s="39" t="s">
        <v>45</v>
      </c>
      <c r="L29" s="34">
        <f>O8</f>
        <v>31.762499999999999</v>
      </c>
    </row>
    <row r="30" spans="1:17" x14ac:dyDescent="0.25">
      <c r="K30" s="39" t="s">
        <v>46</v>
      </c>
      <c r="L30" s="34">
        <f>O9</f>
        <v>31.887499999999999</v>
      </c>
    </row>
    <row r="31" spans="1:17" x14ac:dyDescent="0.25">
      <c r="K31" s="39" t="s">
        <v>47</v>
      </c>
      <c r="L31" s="36">
        <f>O10</f>
        <v>31.962499999999999</v>
      </c>
      <c r="M31" s="35"/>
    </row>
    <row r="32" spans="1:17" x14ac:dyDescent="0.25">
      <c r="K32" s="33" t="s">
        <v>29</v>
      </c>
      <c r="L32" s="30">
        <f>N19</f>
        <v>1.1009250731386879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30.899999999999995</v>
      </c>
      <c r="M37" t="s">
        <v>74</v>
      </c>
    </row>
    <row r="38" spans="11:13" ht="15.75" x14ac:dyDescent="0.25">
      <c r="K38" s="90" t="s">
        <v>50</v>
      </c>
      <c r="L38" s="41">
        <f t="shared" si="11"/>
        <v>31.233333333333331</v>
      </c>
      <c r="M38" t="s">
        <v>74</v>
      </c>
    </row>
    <row r="39" spans="11:13" ht="15.75" x14ac:dyDescent="0.25">
      <c r="K39" s="90" t="s">
        <v>51</v>
      </c>
      <c r="L39" s="42">
        <f t="shared" si="11"/>
        <v>31.299999999999997</v>
      </c>
      <c r="M39" t="s">
        <v>74</v>
      </c>
    </row>
    <row r="40" spans="11:13" ht="15.75" x14ac:dyDescent="0.25">
      <c r="K40" s="90" t="s">
        <v>52</v>
      </c>
      <c r="L40" s="43">
        <f t="shared" si="11"/>
        <v>32.533333333333331</v>
      </c>
      <c r="M40" t="s">
        <v>86</v>
      </c>
    </row>
    <row r="41" spans="11:13" ht="15.75" x14ac:dyDescent="0.25">
      <c r="K41" s="90" t="s">
        <v>53</v>
      </c>
      <c r="L41" s="44">
        <f t="shared" si="11"/>
        <v>32.266666666666666</v>
      </c>
      <c r="M41" t="s">
        <v>86</v>
      </c>
    </row>
    <row r="42" spans="11:13" ht="15.75" x14ac:dyDescent="0.25">
      <c r="K42" s="90" t="s">
        <v>54</v>
      </c>
      <c r="L42" s="44">
        <f t="shared" si="11"/>
        <v>32.333333333333336</v>
      </c>
      <c r="M42" t="s">
        <v>86</v>
      </c>
    </row>
    <row r="43" spans="11:13" x14ac:dyDescent="0.25">
      <c r="K43" s="91" t="s">
        <v>29</v>
      </c>
      <c r="L43" s="92">
        <f>O19</f>
        <v>1.9702554027535002</v>
      </c>
      <c r="M43" s="33"/>
    </row>
    <row r="44" spans="11:13" x14ac:dyDescent="0.25">
      <c r="K44" s="37" t="s">
        <v>30</v>
      </c>
    </row>
  </sheetData>
  <mergeCells count="9">
    <mergeCell ref="K6:K7"/>
    <mergeCell ref="L6:M6"/>
    <mergeCell ref="N6:N7"/>
    <mergeCell ref="O6:O7"/>
    <mergeCell ref="A4:A5"/>
    <mergeCell ref="F4:F5"/>
    <mergeCell ref="G4:G5"/>
    <mergeCell ref="H4:H5"/>
    <mergeCell ref="B4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O53"/>
  <sheetViews>
    <sheetView topLeftCell="A13" workbookViewId="0">
      <selection activeCell="L46" sqref="L46"/>
    </sheetView>
  </sheetViews>
  <sheetFormatPr defaultRowHeight="15" x14ac:dyDescent="0.25"/>
  <cols>
    <col min="1" max="1" width="25.140625" customWidth="1"/>
    <col min="3" max="3" width="21.140625" customWidth="1"/>
    <col min="4" max="4" width="23.42578125" customWidth="1"/>
    <col min="6" max="6" width="9.140625" customWidth="1"/>
    <col min="11" max="11" width="69.7109375" customWidth="1"/>
    <col min="12" max="12" width="12.85546875" customWidth="1"/>
    <col min="15" max="15" width="14.85546875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50.1</v>
      </c>
      <c r="C6" s="86">
        <v>51.1</v>
      </c>
      <c r="D6" s="86">
        <v>50.3</v>
      </c>
      <c r="E6" s="86">
        <v>51.2</v>
      </c>
      <c r="F6" s="4">
        <f>SUM(B6:E6)</f>
        <v>202.7</v>
      </c>
      <c r="G6" s="4">
        <f>AVERAGE(B6:D6)</f>
        <v>50.5</v>
      </c>
      <c r="H6" s="94">
        <f>STDEV(B6:D6)/SQRT(COUNT(B6:D6))</f>
        <v>0.30550504633038983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51.2</v>
      </c>
      <c r="C7" s="86">
        <v>50.3</v>
      </c>
      <c r="D7" s="86">
        <v>52.3</v>
      </c>
      <c r="E7" s="86">
        <v>52.4</v>
      </c>
      <c r="F7" s="4">
        <f t="shared" ref="F7:F11" si="0">SUM(B7:E7)</f>
        <v>206.20000000000002</v>
      </c>
      <c r="G7" s="4">
        <f>AVERAGE(B7:D7)</f>
        <v>51.266666666666673</v>
      </c>
      <c r="H7" s="94">
        <f t="shared" ref="H7:H12" si="1">STDEV(B7:D7)/SQRT(COUNT(B7:D7))</f>
        <v>0.5783117190965823</v>
      </c>
      <c r="K7" s="116"/>
      <c r="L7" s="5" t="s">
        <v>44</v>
      </c>
      <c r="M7" s="5" t="s">
        <v>48</v>
      </c>
      <c r="N7" s="116"/>
      <c r="O7" s="116"/>
    </row>
    <row r="8" spans="1:15" ht="15.75" x14ac:dyDescent="0.25">
      <c r="A8" s="52" t="s">
        <v>51</v>
      </c>
      <c r="B8" s="86">
        <v>50.3</v>
      </c>
      <c r="C8" s="86">
        <v>51.4</v>
      </c>
      <c r="D8" s="86">
        <v>51.3</v>
      </c>
      <c r="E8" s="86">
        <v>52.3</v>
      </c>
      <c r="F8" s="4">
        <f t="shared" si="0"/>
        <v>205.3</v>
      </c>
      <c r="G8" s="4">
        <f t="shared" ref="G8:G12" si="2">AVERAGE(B8:D8)</f>
        <v>51</v>
      </c>
      <c r="H8" s="94">
        <f t="shared" si="1"/>
        <v>0.35118845842842494</v>
      </c>
      <c r="K8" s="6" t="s">
        <v>45</v>
      </c>
      <c r="L8" s="6">
        <f>SUM(B6:E6)</f>
        <v>202.7</v>
      </c>
      <c r="M8" s="6">
        <f>SUM(B9:E9)</f>
        <v>207.5</v>
      </c>
      <c r="N8" s="6">
        <f>SUM(L8:M8)</f>
        <v>410.2</v>
      </c>
      <c r="O8" s="6">
        <f>N8/8</f>
        <v>51.274999999999999</v>
      </c>
    </row>
    <row r="9" spans="1:15" ht="15.75" x14ac:dyDescent="0.25">
      <c r="A9" s="52" t="s">
        <v>52</v>
      </c>
      <c r="B9" s="87">
        <v>52.5</v>
      </c>
      <c r="C9" s="87">
        <v>51.3</v>
      </c>
      <c r="D9" s="87">
        <v>50.4</v>
      </c>
      <c r="E9" s="87">
        <v>53.3</v>
      </c>
      <c r="F9" s="4">
        <f t="shared" si="0"/>
        <v>207.5</v>
      </c>
      <c r="G9" s="4">
        <f t="shared" si="2"/>
        <v>51.4</v>
      </c>
      <c r="H9" s="94">
        <f t="shared" si="1"/>
        <v>0.60827625302982247</v>
      </c>
      <c r="K9" s="7" t="s">
        <v>46</v>
      </c>
      <c r="L9" s="6">
        <f t="shared" ref="L9:L10" si="3">SUM(B7:E7)</f>
        <v>206.20000000000002</v>
      </c>
      <c r="M9" s="6">
        <f t="shared" ref="M9:M10" si="4">SUM(B10:E10)</f>
        <v>210.10000000000002</v>
      </c>
      <c r="N9" s="6">
        <f t="shared" ref="N9:N10" si="5">SUM(L9:M9)</f>
        <v>416.30000000000007</v>
      </c>
      <c r="O9" s="6">
        <f t="shared" ref="O9:O10" si="6">N9/8</f>
        <v>52.037500000000009</v>
      </c>
    </row>
    <row r="10" spans="1:15" ht="15.75" x14ac:dyDescent="0.25">
      <c r="A10" s="52" t="s">
        <v>53</v>
      </c>
      <c r="B10" s="87">
        <v>53.3</v>
      </c>
      <c r="C10" s="87">
        <v>52.1</v>
      </c>
      <c r="D10" s="87">
        <v>52.4</v>
      </c>
      <c r="E10" s="87">
        <v>52.3</v>
      </c>
      <c r="F10" s="4">
        <f t="shared" si="0"/>
        <v>210.10000000000002</v>
      </c>
      <c r="G10" s="4">
        <f t="shared" si="2"/>
        <v>52.6</v>
      </c>
      <c r="H10" s="94">
        <f t="shared" si="1"/>
        <v>0.36055512754639779</v>
      </c>
      <c r="K10" s="8" t="s">
        <v>47</v>
      </c>
      <c r="L10" s="6">
        <f t="shared" si="3"/>
        <v>205.3</v>
      </c>
      <c r="M10" s="6">
        <f t="shared" si="4"/>
        <v>220</v>
      </c>
      <c r="N10" s="6">
        <f t="shared" si="5"/>
        <v>425.3</v>
      </c>
      <c r="O10" s="6">
        <f t="shared" si="6"/>
        <v>53.162500000000001</v>
      </c>
    </row>
    <row r="11" spans="1:15" ht="15.75" x14ac:dyDescent="0.25">
      <c r="A11" s="52" t="s">
        <v>54</v>
      </c>
      <c r="B11" s="87">
        <v>56.1</v>
      </c>
      <c r="C11" s="87">
        <v>55.4</v>
      </c>
      <c r="D11" s="87">
        <v>54.3</v>
      </c>
      <c r="E11" s="87">
        <v>54.2</v>
      </c>
      <c r="F11" s="4">
        <f t="shared" si="0"/>
        <v>220</v>
      </c>
      <c r="G11" s="4">
        <f t="shared" si="2"/>
        <v>55.266666666666673</v>
      </c>
      <c r="H11" s="94">
        <f t="shared" si="1"/>
        <v>0.52387445485005824</v>
      </c>
      <c r="K11" s="6" t="s">
        <v>2</v>
      </c>
      <c r="L11" s="6">
        <f>SUM(L8:L10)</f>
        <v>614.20000000000005</v>
      </c>
      <c r="M11" s="6">
        <f t="shared" ref="M11" si="7">SUM(M8:M10)</f>
        <v>637.6</v>
      </c>
      <c r="N11" s="6">
        <f>SUM(N8:N10)</f>
        <v>1251.8</v>
      </c>
      <c r="O11" s="6"/>
    </row>
    <row r="12" spans="1:15" ht="15.75" x14ac:dyDescent="0.25">
      <c r="A12" s="54" t="s">
        <v>11</v>
      </c>
      <c r="B12" s="55">
        <f>SUM(B6:B11)</f>
        <v>313.50000000000006</v>
      </c>
      <c r="C12" s="55">
        <f t="shared" ref="C12:E12" si="8">SUM(C6:C11)</f>
        <v>311.60000000000002</v>
      </c>
      <c r="D12" s="55">
        <f t="shared" si="8"/>
        <v>311</v>
      </c>
      <c r="E12" s="55">
        <f t="shared" si="8"/>
        <v>315.7</v>
      </c>
      <c r="F12" s="53">
        <f>SUM(F6:F11)</f>
        <v>1251.8000000000002</v>
      </c>
      <c r="G12" s="4">
        <f t="shared" si="2"/>
        <v>312.03333333333336</v>
      </c>
      <c r="H12" s="94">
        <f t="shared" si="1"/>
        <v>0.75351030369717065</v>
      </c>
      <c r="K12" s="12" t="s">
        <v>12</v>
      </c>
      <c r="L12" s="12">
        <f>AVERAGE(L11/12)</f>
        <v>51.183333333333337</v>
      </c>
      <c r="M12" s="12">
        <f>AVERAGE(M11/12)</f>
        <v>53.133333333333333</v>
      </c>
      <c r="N12" s="12"/>
      <c r="O12" s="12"/>
    </row>
    <row r="13" spans="1:15" x14ac:dyDescent="0.25">
      <c r="F13" s="14">
        <f>F12/(B15*B16*B17)</f>
        <v>52.158333333333339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0.2574626905730249</v>
      </c>
      <c r="N16" s="64">
        <f>(D25/(B17*B15))^0.5</f>
        <v>0.3153261098539919</v>
      </c>
      <c r="O16" s="105">
        <f>(D25/(B17))^0.5</f>
        <v>0.44593846112586377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65291.801666666688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0.77496269862480494</v>
      </c>
      <c r="N19" s="107">
        <f t="shared" ref="N19:O19" si="9">N16*N18</f>
        <v>1.2234653062334886</v>
      </c>
      <c r="O19" s="16">
        <f t="shared" si="9"/>
        <v>2.1895578441279913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2.2483333333220799</v>
      </c>
      <c r="D20">
        <f t="shared" ref="D20:D25" si="10">C20/B20</f>
        <v>0.74944444444069325</v>
      </c>
      <c r="F20">
        <f>D20/D25</f>
        <v>0.94217069422541033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46.218333333315968</v>
      </c>
      <c r="D21" s="24">
        <f t="shared" si="10"/>
        <v>9.2436666666631933</v>
      </c>
      <c r="E21" s="24"/>
      <c r="F21" s="24">
        <f>D21/D25</f>
        <v>11.620757088963297</v>
      </c>
      <c r="G21" s="22" t="str">
        <f>IF(F21&lt;H21,"tn",IF(F21&lt;I21,"*","**"))</f>
        <v>**</v>
      </c>
      <c r="H21" s="23">
        <f>FINV(0.05,B21,B25)</f>
        <v>2.9012945362361564</v>
      </c>
      <c r="I21" s="96">
        <f>FINV(0.01,B21,B25)</f>
        <v>4.5556139846530046</v>
      </c>
      <c r="K21" s="15" t="s">
        <v>88</v>
      </c>
      <c r="L21" s="15"/>
      <c r="M21" s="15"/>
      <c r="N21" s="15"/>
      <c r="O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22.814999999987776</v>
      </c>
      <c r="D22" s="24">
        <f t="shared" si="10"/>
        <v>22.814999999987776</v>
      </c>
      <c r="E22" s="24"/>
      <c r="F22" s="24">
        <f>D22/D25</f>
        <v>28.682078502541039</v>
      </c>
      <c r="G22" s="22" t="str">
        <f>IF(F22&lt;H22,"tn",IF(F22&lt;I22,"*","**"))</f>
        <v>**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14.425833333320043</v>
      </c>
      <c r="D23" s="24">
        <f t="shared" si="10"/>
        <v>7.2129166666600213</v>
      </c>
      <c r="E23" s="24"/>
      <c r="F23" s="24">
        <f>D23/D25</f>
        <v>9.0677818130852597</v>
      </c>
      <c r="G23" s="22" t="str">
        <f>IF(F23&lt;H23,"tn",IF(F23&lt;I23,"*","**"))</f>
        <v>**</v>
      </c>
      <c r="H23" s="23">
        <f>FINV(0.05,B23,B25)</f>
        <v>3.6823203436732408</v>
      </c>
      <c r="I23" s="96">
        <f>FINV(0.01,B23,B25)</f>
        <v>6.3588734806671825</v>
      </c>
      <c r="K23" s="39" t="s">
        <v>75</v>
      </c>
      <c r="L23" s="34">
        <f>L12</f>
        <v>51.183333333333337</v>
      </c>
      <c r="M23" s="9" t="s">
        <v>86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8.9775000000081491</v>
      </c>
      <c r="D24" s="24">
        <f t="shared" si="10"/>
        <v>4.4887500000040745</v>
      </c>
      <c r="E24" s="24"/>
      <c r="F24" s="24">
        <f>D24/D25</f>
        <v>5.6430716580524631</v>
      </c>
      <c r="G24" s="22" t="str">
        <f>IF(F24&lt;H24,"tn",IF(F24&lt;I24,"*","**"))</f>
        <v>*</v>
      </c>
      <c r="H24" s="23">
        <f>FINV(0.05,B24,B25)</f>
        <v>3.6823203436732408</v>
      </c>
      <c r="I24" s="96">
        <f>FINV(0.01,B24,B25)</f>
        <v>6.3588734806671825</v>
      </c>
      <c r="K24" s="39" t="s">
        <v>76</v>
      </c>
      <c r="L24" s="34">
        <f>M12</f>
        <v>53.133333333333333</v>
      </c>
      <c r="M24" t="s">
        <v>74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11.931666666678211</v>
      </c>
      <c r="D25" s="27">
        <f t="shared" si="10"/>
        <v>0.79544444444521412</v>
      </c>
      <c r="E25" s="27"/>
      <c r="F25" s="28"/>
      <c r="G25" s="26"/>
      <c r="H25" s="26"/>
      <c r="I25" s="97"/>
      <c r="K25" s="35" t="s">
        <v>29</v>
      </c>
      <c r="L25" s="30">
        <f>M19</f>
        <v>0.77496269862480494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60.398333333316259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77</v>
      </c>
      <c r="L29" s="34">
        <f>O8</f>
        <v>51.274999999999999</v>
      </c>
      <c r="M29" s="9" t="s">
        <v>87</v>
      </c>
    </row>
    <row r="30" spans="1:15" x14ac:dyDescent="0.25">
      <c r="K30" s="39" t="s">
        <v>78</v>
      </c>
      <c r="L30" s="34">
        <f>O9</f>
        <v>52.037500000000009</v>
      </c>
      <c r="M30" s="9" t="s">
        <v>86</v>
      </c>
    </row>
    <row r="31" spans="1:15" x14ac:dyDescent="0.25">
      <c r="K31" s="39" t="s">
        <v>79</v>
      </c>
      <c r="L31" s="36">
        <f>O10</f>
        <v>53.162500000000001</v>
      </c>
      <c r="M31" s="35" t="s">
        <v>74</v>
      </c>
    </row>
    <row r="32" spans="1:15" x14ac:dyDescent="0.25">
      <c r="K32" s="33" t="s">
        <v>29</v>
      </c>
      <c r="L32" s="30">
        <f>N19</f>
        <v>1.2234653062334886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80</v>
      </c>
      <c r="L37" s="40">
        <f t="shared" ref="L37:L42" si="11">G6</f>
        <v>50.5</v>
      </c>
      <c r="M37" t="s">
        <v>74</v>
      </c>
    </row>
    <row r="38" spans="11:13" ht="15.75" x14ac:dyDescent="0.25">
      <c r="K38" s="90" t="s">
        <v>81</v>
      </c>
      <c r="L38" s="41">
        <f t="shared" si="11"/>
        <v>51.266666666666673</v>
      </c>
      <c r="M38" t="s">
        <v>74</v>
      </c>
    </row>
    <row r="39" spans="11:13" ht="15.75" x14ac:dyDescent="0.25">
      <c r="K39" s="90" t="s">
        <v>82</v>
      </c>
      <c r="L39" s="42">
        <f t="shared" si="11"/>
        <v>51</v>
      </c>
      <c r="M39" t="s">
        <v>74</v>
      </c>
    </row>
    <row r="40" spans="11:13" ht="31.5" x14ac:dyDescent="0.25">
      <c r="K40" s="90" t="s">
        <v>84</v>
      </c>
      <c r="L40" s="43">
        <f t="shared" si="11"/>
        <v>51.4</v>
      </c>
      <c r="M40" t="s">
        <v>74</v>
      </c>
    </row>
    <row r="41" spans="11:13" ht="15.75" x14ac:dyDescent="0.25">
      <c r="K41" s="90" t="s">
        <v>83</v>
      </c>
      <c r="L41" s="44">
        <f t="shared" si="11"/>
        <v>52.6</v>
      </c>
      <c r="M41" t="s">
        <v>86</v>
      </c>
    </row>
    <row r="42" spans="11:13" ht="15.75" x14ac:dyDescent="0.25">
      <c r="K42" s="90" t="s">
        <v>85</v>
      </c>
      <c r="L42" s="44">
        <f t="shared" si="11"/>
        <v>55.266666666666673</v>
      </c>
      <c r="M42" t="s">
        <v>86</v>
      </c>
    </row>
    <row r="43" spans="11:13" x14ac:dyDescent="0.25">
      <c r="K43" s="91" t="s">
        <v>29</v>
      </c>
      <c r="L43" s="92">
        <f>O19</f>
        <v>2.1895578441279913</v>
      </c>
      <c r="M43" s="33"/>
    </row>
    <row r="44" spans="11:13" x14ac:dyDescent="0.25">
      <c r="K44" s="37" t="s">
        <v>30</v>
      </c>
    </row>
    <row r="49" spans="2:11" x14ac:dyDescent="0.25">
      <c r="B49" t="s">
        <v>89</v>
      </c>
      <c r="K49" t="s">
        <v>89</v>
      </c>
    </row>
    <row r="50" spans="2:11" x14ac:dyDescent="0.25">
      <c r="B50" t="s">
        <v>91</v>
      </c>
      <c r="C50" t="s">
        <v>92</v>
      </c>
      <c r="D50" t="s">
        <v>93</v>
      </c>
      <c r="K50" t="s">
        <v>90</v>
      </c>
    </row>
    <row r="51" spans="2:11" x14ac:dyDescent="0.25">
      <c r="B51">
        <v>1</v>
      </c>
      <c r="C51" t="s">
        <v>94</v>
      </c>
    </row>
    <row r="52" spans="2:11" x14ac:dyDescent="0.25">
      <c r="B52">
        <v>2</v>
      </c>
      <c r="C52" t="s">
        <v>95</v>
      </c>
    </row>
    <row r="53" spans="2:11" x14ac:dyDescent="0.25">
      <c r="B53">
        <v>3</v>
      </c>
      <c r="C53" t="s">
        <v>96</v>
      </c>
    </row>
  </sheetData>
  <mergeCells count="9">
    <mergeCell ref="K6:K7"/>
    <mergeCell ref="L6:M6"/>
    <mergeCell ref="N6:N7"/>
    <mergeCell ref="O6:O7"/>
    <mergeCell ref="A4:A5"/>
    <mergeCell ref="F4:F5"/>
    <mergeCell ref="G4:G5"/>
    <mergeCell ref="H4:H5"/>
    <mergeCell ref="B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O43"/>
  <sheetViews>
    <sheetView topLeftCell="A19" workbookViewId="0">
      <selection activeCell="L37" sqref="L37:L42"/>
    </sheetView>
  </sheetViews>
  <sheetFormatPr defaultRowHeight="15" x14ac:dyDescent="0.25"/>
  <cols>
    <col min="1" max="1" width="18.42578125" customWidth="1"/>
    <col min="3" max="4" width="9.140625" customWidth="1"/>
    <col min="6" max="6" width="9.140625" customWidth="1"/>
    <col min="11" max="11" width="33.42578125" customWidth="1"/>
    <col min="12" max="12" width="13.28515625" customWidth="1"/>
    <col min="13" max="13" width="12.7109375" customWidth="1"/>
    <col min="15" max="15" width="16.7109375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60.4</v>
      </c>
      <c r="C6" s="86">
        <v>62.1</v>
      </c>
      <c r="D6" s="86">
        <v>61.4</v>
      </c>
      <c r="E6" s="86">
        <v>61.3</v>
      </c>
      <c r="F6" s="4">
        <f>SUM(B6:E6)</f>
        <v>245.2</v>
      </c>
      <c r="G6" s="4">
        <f>AVERAGE(B6:D6)</f>
        <v>61.300000000000004</v>
      </c>
      <c r="H6" s="94">
        <f>STDEV(B6:D6)/SQRT(COUNT(B6:D6))</f>
        <v>0.49328828623162552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61.4</v>
      </c>
      <c r="C7" s="86">
        <v>60.3</v>
      </c>
      <c r="D7" s="86">
        <v>63.1</v>
      </c>
      <c r="E7" s="86">
        <v>62.4</v>
      </c>
      <c r="F7" s="4">
        <f t="shared" ref="F7:F11" si="0">SUM(B7:E7)</f>
        <v>247.2</v>
      </c>
      <c r="G7" s="4">
        <f>AVERAGE(B7:D7)</f>
        <v>61.599999999999994</v>
      </c>
      <c r="H7" s="94">
        <f t="shared" ref="H7:H12" si="1">STDEV(B7:D7)/SQRT(COUNT(B7:D7))</f>
        <v>0.81445278152470901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60.3</v>
      </c>
      <c r="C8" s="86">
        <v>62.2</v>
      </c>
      <c r="D8" s="86">
        <v>62.4</v>
      </c>
      <c r="E8" s="86">
        <v>61.4</v>
      </c>
      <c r="F8" s="4">
        <f t="shared" si="0"/>
        <v>246.3</v>
      </c>
      <c r="G8" s="4">
        <f t="shared" ref="G8:G12" si="2">AVERAGE(B8:D8)</f>
        <v>61.633333333333333</v>
      </c>
      <c r="H8" s="94">
        <f t="shared" si="1"/>
        <v>0.6691619966628255</v>
      </c>
      <c r="K8" s="6" t="s">
        <v>35</v>
      </c>
      <c r="L8" s="6">
        <f>SUM(B6:E6)</f>
        <v>245.2</v>
      </c>
      <c r="M8" s="6">
        <f>SUM(B9:E9)</f>
        <v>246.20000000000002</v>
      </c>
      <c r="N8" s="6">
        <f>SUM(L8:M8)</f>
        <v>491.4</v>
      </c>
      <c r="O8" s="6">
        <f>N8/8</f>
        <v>61.424999999999997</v>
      </c>
    </row>
    <row r="9" spans="1:15" ht="15.75" x14ac:dyDescent="0.25">
      <c r="A9" s="52" t="s">
        <v>52</v>
      </c>
      <c r="B9" s="87">
        <v>62.2</v>
      </c>
      <c r="C9" s="87">
        <v>61.4</v>
      </c>
      <c r="D9" s="87">
        <v>60.2</v>
      </c>
      <c r="E9" s="87">
        <v>62.4</v>
      </c>
      <c r="F9" s="4">
        <f t="shared" si="0"/>
        <v>246.20000000000002</v>
      </c>
      <c r="G9" s="4">
        <f t="shared" si="2"/>
        <v>61.266666666666673</v>
      </c>
      <c r="H9" s="94">
        <f t="shared" si="1"/>
        <v>0.58118652580542307</v>
      </c>
      <c r="K9" s="7" t="s">
        <v>36</v>
      </c>
      <c r="L9" s="6">
        <f t="shared" ref="L9:L10" si="3">SUM(B7:E7)</f>
        <v>247.2</v>
      </c>
      <c r="M9" s="6">
        <f t="shared" ref="M9:M10" si="4">SUM(B10:E10)</f>
        <v>246.10000000000002</v>
      </c>
      <c r="N9" s="6">
        <f t="shared" ref="N9:N10" si="5">SUM(L9:M9)</f>
        <v>493.3</v>
      </c>
      <c r="O9" s="6">
        <f t="shared" ref="O9:O10" si="6">N9/8</f>
        <v>61.662500000000001</v>
      </c>
    </row>
    <row r="10" spans="1:15" ht="15.75" x14ac:dyDescent="0.25">
      <c r="A10" s="52" t="s">
        <v>53</v>
      </c>
      <c r="B10" s="87">
        <v>62.1</v>
      </c>
      <c r="C10" s="87">
        <v>62.4</v>
      </c>
      <c r="D10" s="87">
        <v>60.3</v>
      </c>
      <c r="E10" s="87">
        <v>61.3</v>
      </c>
      <c r="F10" s="4">
        <f t="shared" si="0"/>
        <v>246.10000000000002</v>
      </c>
      <c r="G10" s="4">
        <f t="shared" si="2"/>
        <v>61.6</v>
      </c>
      <c r="H10" s="94">
        <f t="shared" si="1"/>
        <v>0.65574385243020095</v>
      </c>
      <c r="K10" s="8" t="s">
        <v>37</v>
      </c>
      <c r="L10" s="6">
        <f t="shared" si="3"/>
        <v>246.3</v>
      </c>
      <c r="M10" s="6">
        <f t="shared" si="4"/>
        <v>255.09999999999997</v>
      </c>
      <c r="N10" s="6">
        <f t="shared" si="5"/>
        <v>501.4</v>
      </c>
      <c r="O10" s="6">
        <f t="shared" si="6"/>
        <v>62.674999999999997</v>
      </c>
    </row>
    <row r="11" spans="1:15" ht="15.75" x14ac:dyDescent="0.25">
      <c r="A11" s="52" t="s">
        <v>54</v>
      </c>
      <c r="B11" s="87">
        <v>64.3</v>
      </c>
      <c r="C11" s="87">
        <v>63.4</v>
      </c>
      <c r="D11" s="87">
        <v>64.2</v>
      </c>
      <c r="E11" s="87">
        <v>63.2</v>
      </c>
      <c r="F11" s="4">
        <f t="shared" si="0"/>
        <v>255.09999999999997</v>
      </c>
      <c r="G11" s="4">
        <f t="shared" si="2"/>
        <v>63.966666666666661</v>
      </c>
      <c r="H11" s="94">
        <f t="shared" si="1"/>
        <v>0.28480012484391803</v>
      </c>
      <c r="K11" s="6" t="s">
        <v>2</v>
      </c>
      <c r="L11" s="6">
        <f>SUM(L8:L10)</f>
        <v>738.7</v>
      </c>
      <c r="M11" s="6">
        <f t="shared" ref="M11" si="7">SUM(M8:M10)</f>
        <v>747.40000000000009</v>
      </c>
      <c r="N11" s="6">
        <f>SUM(N8:N10)</f>
        <v>1486.1</v>
      </c>
      <c r="O11" s="6"/>
    </row>
    <row r="12" spans="1:15" ht="15.75" x14ac:dyDescent="0.25">
      <c r="A12" s="54" t="s">
        <v>11</v>
      </c>
      <c r="B12" s="55">
        <f>SUM(B6:B11)</f>
        <v>370.70000000000005</v>
      </c>
      <c r="C12" s="55">
        <f t="shared" ref="C12:E12" si="8">SUM(C6:C11)</f>
        <v>371.8</v>
      </c>
      <c r="D12" s="55">
        <f t="shared" si="8"/>
        <v>371.6</v>
      </c>
      <c r="E12" s="55">
        <f t="shared" si="8"/>
        <v>372</v>
      </c>
      <c r="F12" s="53">
        <f>SUM(F6:F11)</f>
        <v>1486.1</v>
      </c>
      <c r="G12" s="4">
        <f t="shared" si="2"/>
        <v>371.36666666666662</v>
      </c>
      <c r="H12" s="94">
        <f t="shared" si="1"/>
        <v>0.33829638550306412</v>
      </c>
      <c r="K12" s="12" t="s">
        <v>12</v>
      </c>
      <c r="L12" s="12">
        <f>AVERAGE(L11/12)</f>
        <v>61.558333333333337</v>
      </c>
      <c r="M12" s="12">
        <f>AVERAGE(M11/12)</f>
        <v>62.283333333333339</v>
      </c>
      <c r="N12" s="12"/>
      <c r="O12" s="12"/>
    </row>
    <row r="13" spans="1:15" x14ac:dyDescent="0.25">
      <c r="F13" s="14">
        <f>F12/(B15*B16*B17)</f>
        <v>61.920833333333327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0.28913584529928943</v>
      </c>
      <c r="N16" s="64">
        <f>(D25/(B17*B15))^0.5</f>
        <v>0.35411764366577664</v>
      </c>
      <c r="O16" s="105">
        <f>(D25/(B17))^0.5</f>
        <v>0.50079797434774431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92020.550416666651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0.87029889435086116</v>
      </c>
      <c r="N19" s="107">
        <f t="shared" ref="N19:O19" si="9">N16*N18</f>
        <v>1.3739764574232134</v>
      </c>
      <c r="O19" s="16">
        <f t="shared" si="9"/>
        <v>2.4589180540474245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0.16458333336049691</v>
      </c>
      <c r="D20">
        <f t="shared" ref="D20:D25" si="10">C20/B20</f>
        <v>5.4861111120165638E-2</v>
      </c>
      <c r="F20">
        <f>D20/D25</f>
        <v>5.4686418394804988E-2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17.007083333344781</v>
      </c>
      <c r="D21" s="24">
        <f t="shared" si="10"/>
        <v>3.4014166666689563</v>
      </c>
      <c r="E21" s="24"/>
      <c r="F21" s="24">
        <f>D21/D25</f>
        <v>3.3905856292463632</v>
      </c>
      <c r="G21" s="22" t="str">
        <f>IF(F21&lt;H21,"tn",IF(F21&lt;I21,"*","**"))</f>
        <v>*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  <c r="O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3.1537500000267755</v>
      </c>
      <c r="D22" s="24">
        <f t="shared" si="10"/>
        <v>3.1537500000267755</v>
      </c>
      <c r="E22" s="24"/>
      <c r="F22" s="24">
        <f>D22/D25</f>
        <v>3.1437076007504632</v>
      </c>
      <c r="G22" s="22" t="str">
        <f>IF(F22&lt;H22,"tn",IF(F22&lt;I22,"*","**"))</f>
        <v>tn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7.0508333333418705</v>
      </c>
      <c r="D23" s="24">
        <f t="shared" si="10"/>
        <v>3.5254166666709352</v>
      </c>
      <c r="E23" s="24"/>
      <c r="F23" s="24">
        <f>D23/D25</f>
        <v>3.5141907794630796</v>
      </c>
      <c r="G23" s="22" t="str">
        <f>IF(F23&lt;H23,"tn",IF(F23&lt;I23,"*","**"))</f>
        <v>tn</v>
      </c>
      <c r="H23" s="23">
        <f>FINV(0.05,B23,B25)</f>
        <v>3.6823203436732408</v>
      </c>
      <c r="I23" s="96">
        <f>FINV(0.01,B23,B25)</f>
        <v>6.3588734806671825</v>
      </c>
      <c r="K23" s="39" t="s">
        <v>69</v>
      </c>
      <c r="L23" s="34">
        <f>L12</f>
        <v>61.558333333333337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6.8024999999761349</v>
      </c>
      <c r="D24" s="24">
        <f t="shared" si="10"/>
        <v>3.4012499999880674</v>
      </c>
      <c r="E24" s="24"/>
      <c r="F24" s="24">
        <f>D24/D25</f>
        <v>3.3904194932775966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70</v>
      </c>
      <c r="L24" s="34">
        <f>M12</f>
        <v>62.283333333333339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15.047916666648234</v>
      </c>
      <c r="D25" s="27">
        <f t="shared" si="10"/>
        <v>1.0031944444432157</v>
      </c>
      <c r="E25" s="27"/>
      <c r="F25" s="28"/>
      <c r="G25" s="26"/>
      <c r="H25" s="26"/>
      <c r="I25" s="97"/>
      <c r="K25" s="35" t="s">
        <v>29</v>
      </c>
      <c r="L25" s="30">
        <f>M19</f>
        <v>0.87029889435086116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32.219583333353512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71</v>
      </c>
      <c r="L29" s="34">
        <f>O8</f>
        <v>61.424999999999997</v>
      </c>
    </row>
    <row r="30" spans="1:15" x14ac:dyDescent="0.25">
      <c r="K30" s="39" t="s">
        <v>72</v>
      </c>
      <c r="L30" s="34">
        <f>O9</f>
        <v>61.662500000000001</v>
      </c>
    </row>
    <row r="31" spans="1:15" x14ac:dyDescent="0.25">
      <c r="K31" s="39" t="s">
        <v>73</v>
      </c>
      <c r="L31" s="36">
        <f>O10</f>
        <v>62.674999999999997</v>
      </c>
      <c r="M31" s="35"/>
    </row>
    <row r="32" spans="1:15" x14ac:dyDescent="0.25">
      <c r="K32" s="33" t="s">
        <v>29</v>
      </c>
      <c r="L32" s="30">
        <f>N19</f>
        <v>1.3739764574232134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61.300000000000004</v>
      </c>
    </row>
    <row r="38" spans="11:13" ht="15.75" x14ac:dyDescent="0.25">
      <c r="K38" s="90" t="s">
        <v>50</v>
      </c>
      <c r="L38" s="41">
        <f t="shared" si="11"/>
        <v>61.599999999999994</v>
      </c>
    </row>
    <row r="39" spans="11:13" ht="15.75" x14ac:dyDescent="0.25">
      <c r="K39" s="90" t="s">
        <v>51</v>
      </c>
      <c r="L39" s="42">
        <f t="shared" si="11"/>
        <v>61.633333333333333</v>
      </c>
    </row>
    <row r="40" spans="11:13" ht="15.75" x14ac:dyDescent="0.25">
      <c r="K40" s="90" t="s">
        <v>52</v>
      </c>
      <c r="L40" s="43">
        <f t="shared" si="11"/>
        <v>61.266666666666673</v>
      </c>
    </row>
    <row r="41" spans="11:13" ht="15.75" x14ac:dyDescent="0.25">
      <c r="K41" s="90" t="s">
        <v>53</v>
      </c>
      <c r="L41" s="44">
        <f t="shared" si="11"/>
        <v>61.6</v>
      </c>
    </row>
    <row r="42" spans="11:13" ht="15.75" x14ac:dyDescent="0.25">
      <c r="K42" s="90" t="s">
        <v>54</v>
      </c>
      <c r="L42" s="44">
        <f t="shared" si="11"/>
        <v>63.966666666666661</v>
      </c>
    </row>
    <row r="43" spans="11:13" x14ac:dyDescent="0.25">
      <c r="K43" s="91" t="s">
        <v>29</v>
      </c>
      <c r="L43" s="92">
        <f>O19</f>
        <v>2.4589180540474245</v>
      </c>
      <c r="M43" s="33"/>
    </row>
  </sheetData>
  <mergeCells count="9">
    <mergeCell ref="K6:K7"/>
    <mergeCell ref="L6:M6"/>
    <mergeCell ref="N6:N7"/>
    <mergeCell ref="O6:O7"/>
    <mergeCell ref="A4:A5"/>
    <mergeCell ref="B4:E4"/>
    <mergeCell ref="F4:F5"/>
    <mergeCell ref="G4:G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4:O43"/>
  <sheetViews>
    <sheetView topLeftCell="A4" workbookViewId="0">
      <selection activeCell="I36" sqref="I36"/>
    </sheetView>
  </sheetViews>
  <sheetFormatPr defaultRowHeight="15" x14ac:dyDescent="0.25"/>
  <cols>
    <col min="1" max="1" width="14" customWidth="1"/>
    <col min="11" max="11" width="31.28515625" customWidth="1"/>
    <col min="12" max="12" width="13.140625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5</v>
      </c>
      <c r="C6" s="86">
        <v>6</v>
      </c>
      <c r="D6" s="86">
        <v>7</v>
      </c>
      <c r="E6" s="86">
        <v>6</v>
      </c>
      <c r="F6" s="4">
        <f>SUM(B6:E6)</f>
        <v>24</v>
      </c>
      <c r="G6" s="4">
        <f>AVERAGE(B6:D6)</f>
        <v>6</v>
      </c>
      <c r="H6" s="94">
        <f>STDEV(B6:D6)/SQRT(COUNT(B6:D6))</f>
        <v>0.57735026918962584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6</v>
      </c>
      <c r="C7" s="86">
        <v>5</v>
      </c>
      <c r="D7" s="86">
        <v>6</v>
      </c>
      <c r="E7" s="86">
        <v>5</v>
      </c>
      <c r="F7" s="4">
        <f t="shared" ref="F7:F11" si="0">SUM(B7:E7)</f>
        <v>22</v>
      </c>
      <c r="G7" s="4">
        <f>AVERAGE(B7:D7)</f>
        <v>5.666666666666667</v>
      </c>
      <c r="H7" s="94">
        <f t="shared" ref="H7:H12" si="1">STDEV(B7:D7)/SQRT(COUNT(B7:D7))</f>
        <v>0.33333333333333337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7</v>
      </c>
      <c r="C8" s="86">
        <v>5</v>
      </c>
      <c r="D8" s="86">
        <v>6</v>
      </c>
      <c r="E8" s="86">
        <v>5</v>
      </c>
      <c r="F8" s="4">
        <f t="shared" si="0"/>
        <v>23</v>
      </c>
      <c r="G8" s="4">
        <f t="shared" ref="G8:G12" si="2">AVERAGE(B8:D8)</f>
        <v>6</v>
      </c>
      <c r="H8" s="94">
        <f t="shared" si="1"/>
        <v>0.57735026918962584</v>
      </c>
      <c r="K8" s="6" t="s">
        <v>35</v>
      </c>
      <c r="L8" s="6">
        <f>SUM(B6:E6)</f>
        <v>24</v>
      </c>
      <c r="M8" s="6">
        <f>SUM(B9:E9)</f>
        <v>24</v>
      </c>
      <c r="N8" s="6">
        <f>SUM(L8:M8)</f>
        <v>48</v>
      </c>
      <c r="O8" s="6">
        <f>N8/8</f>
        <v>6</v>
      </c>
    </row>
    <row r="9" spans="1:15" ht="15.75" x14ac:dyDescent="0.25">
      <c r="A9" s="52" t="s">
        <v>52</v>
      </c>
      <c r="B9" s="87">
        <v>6</v>
      </c>
      <c r="C9" s="87">
        <v>7</v>
      </c>
      <c r="D9" s="87">
        <v>5</v>
      </c>
      <c r="E9" s="87">
        <v>6</v>
      </c>
      <c r="F9" s="4">
        <f t="shared" si="0"/>
        <v>24</v>
      </c>
      <c r="G9" s="4">
        <f t="shared" si="2"/>
        <v>6</v>
      </c>
      <c r="H9" s="94">
        <f t="shared" si="1"/>
        <v>0.57735026918962584</v>
      </c>
      <c r="K9" s="7" t="s">
        <v>36</v>
      </c>
      <c r="L9" s="6">
        <f t="shared" ref="L9:L10" si="3">SUM(B7:E7)</f>
        <v>22</v>
      </c>
      <c r="M9" s="6">
        <f t="shared" ref="M9:M10" si="4">SUM(B10:E10)</f>
        <v>26</v>
      </c>
      <c r="N9" s="6">
        <f t="shared" ref="N9:N10" si="5">SUM(L9:M9)</f>
        <v>48</v>
      </c>
      <c r="O9" s="6">
        <f t="shared" ref="O9:O10" si="6">N9/8</f>
        <v>6</v>
      </c>
    </row>
    <row r="10" spans="1:15" ht="15.75" x14ac:dyDescent="0.25">
      <c r="A10" s="52" t="s">
        <v>53</v>
      </c>
      <c r="B10" s="87">
        <v>7</v>
      </c>
      <c r="C10" s="87">
        <v>6</v>
      </c>
      <c r="D10" s="87">
        <v>7</v>
      </c>
      <c r="E10" s="87">
        <v>6</v>
      </c>
      <c r="F10" s="4">
        <f t="shared" si="0"/>
        <v>26</v>
      </c>
      <c r="G10" s="4">
        <f t="shared" si="2"/>
        <v>6.666666666666667</v>
      </c>
      <c r="H10" s="94">
        <f t="shared" si="1"/>
        <v>0.33333333333333337</v>
      </c>
      <c r="K10" s="8" t="s">
        <v>37</v>
      </c>
      <c r="L10" s="6">
        <f t="shared" si="3"/>
        <v>23</v>
      </c>
      <c r="M10" s="6">
        <f t="shared" si="4"/>
        <v>25</v>
      </c>
      <c r="N10" s="6">
        <f t="shared" si="5"/>
        <v>48</v>
      </c>
      <c r="O10" s="6">
        <f t="shared" si="6"/>
        <v>6</v>
      </c>
    </row>
    <row r="11" spans="1:15" ht="15.75" x14ac:dyDescent="0.25">
      <c r="A11" s="52" t="s">
        <v>54</v>
      </c>
      <c r="B11" s="87">
        <v>6</v>
      </c>
      <c r="C11" s="87">
        <v>5</v>
      </c>
      <c r="D11" s="87">
        <v>7</v>
      </c>
      <c r="E11" s="87">
        <v>7</v>
      </c>
      <c r="F11" s="4">
        <f t="shared" si="0"/>
        <v>25</v>
      </c>
      <c r="G11" s="4">
        <f t="shared" si="2"/>
        <v>6</v>
      </c>
      <c r="H11" s="94">
        <f t="shared" si="1"/>
        <v>0.57735026918962584</v>
      </c>
      <c r="K11" s="6" t="s">
        <v>2</v>
      </c>
      <c r="L11" s="6">
        <f>SUM(L8:L10)</f>
        <v>69</v>
      </c>
      <c r="M11" s="6">
        <f t="shared" ref="M11" si="7">SUM(M8:M10)</f>
        <v>75</v>
      </c>
      <c r="N11" s="6">
        <f>SUM(N8:N10)</f>
        <v>144</v>
      </c>
      <c r="O11" s="6"/>
    </row>
    <row r="12" spans="1:15" ht="15.75" x14ac:dyDescent="0.25">
      <c r="A12" s="54" t="s">
        <v>11</v>
      </c>
      <c r="B12" s="55">
        <f>SUM(B6:B11)</f>
        <v>37</v>
      </c>
      <c r="C12" s="55">
        <f t="shared" ref="C12:E12" si="8">SUM(C6:C11)</f>
        <v>34</v>
      </c>
      <c r="D12" s="55">
        <f t="shared" si="8"/>
        <v>38</v>
      </c>
      <c r="E12" s="55">
        <f t="shared" si="8"/>
        <v>35</v>
      </c>
      <c r="F12" s="53">
        <f>SUM(F6:F11)</f>
        <v>144</v>
      </c>
      <c r="G12" s="4">
        <f t="shared" si="2"/>
        <v>36.333333333333336</v>
      </c>
      <c r="H12" s="94">
        <f t="shared" si="1"/>
        <v>1.2018504251546631</v>
      </c>
      <c r="K12" s="12" t="s">
        <v>12</v>
      </c>
      <c r="L12" s="12">
        <f>AVERAGE(L11/12)</f>
        <v>5.75</v>
      </c>
      <c r="M12" s="12">
        <f>AVERAGE(M11/12)</f>
        <v>6.25</v>
      </c>
      <c r="N12" s="12"/>
      <c r="O12" s="12"/>
    </row>
    <row r="13" spans="1:15" x14ac:dyDescent="0.25">
      <c r="F13" s="14">
        <f>F12/(B15*B16*B17)</f>
        <v>6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0.23372982186625188</v>
      </c>
      <c r="N16" s="64">
        <f>(D25/(B17*B15))^0.5</f>
        <v>0.2862594006219617</v>
      </c>
      <c r="O16" s="105">
        <f>(D25/(B17))^0.5</f>
        <v>0.40483192671637142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864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0.70352676381741808</v>
      </c>
      <c r="N19" s="107">
        <f t="shared" ref="N19:O19" si="9">N16*N18</f>
        <v>1.1106864744132114</v>
      </c>
      <c r="O19" s="16">
        <f t="shared" si="9"/>
        <v>1.9877247601773838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1.6666666666666288</v>
      </c>
      <c r="D20">
        <f t="shared" ref="D20:D25" si="10">C20/B20</f>
        <v>0.55555555555554292</v>
      </c>
      <c r="F20">
        <f>D20/D25</f>
        <v>0.84745762711862149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2.5</v>
      </c>
      <c r="D21" s="24">
        <f t="shared" si="10"/>
        <v>0.5</v>
      </c>
      <c r="E21" s="24"/>
      <c r="F21" s="24">
        <f>D21/D25</f>
        <v>0.76271186440677674</v>
      </c>
      <c r="G21" s="22" t="str">
        <f>IF(F21&lt;H21,"tn",IF(F21&lt;I21,"*","**"))</f>
        <v>tn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1.5</v>
      </c>
      <c r="D22" s="24">
        <f t="shared" si="10"/>
        <v>1.5</v>
      </c>
      <c r="E22" s="24"/>
      <c r="F22" s="24">
        <f>D22/D25</f>
        <v>2.2881355932203302</v>
      </c>
      <c r="G22" s="22" t="str">
        <f>IF(F22&lt;H22,"tn",IF(F22&lt;I22,"*","**"))</f>
        <v>tn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0</v>
      </c>
      <c r="D23" s="24">
        <f t="shared" si="10"/>
        <v>0</v>
      </c>
      <c r="E23" s="24"/>
      <c r="F23" s="24">
        <f>D23/D25</f>
        <v>0</v>
      </c>
      <c r="G23" s="22" t="str">
        <f>IF(F23&lt;H23,"tn",IF(F23&lt;I23,"*","**"))</f>
        <v>tn</v>
      </c>
      <c r="H23" s="23">
        <f>FINV(0.05,B23,B25)</f>
        <v>3.6823203436732408</v>
      </c>
      <c r="I23" s="96">
        <f>FINV(0.01,B23,B25)</f>
        <v>6.3588734806671825</v>
      </c>
      <c r="K23" s="39" t="s">
        <v>44</v>
      </c>
      <c r="L23" s="34">
        <f>L12</f>
        <v>5.75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1</v>
      </c>
      <c r="D24" s="24">
        <f t="shared" si="10"/>
        <v>0.5</v>
      </c>
      <c r="E24" s="24"/>
      <c r="F24" s="24">
        <f>D24/D25</f>
        <v>0.76271186440677674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48</v>
      </c>
      <c r="L24" s="34">
        <f>M12</f>
        <v>6.25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9.8333333333333712</v>
      </c>
      <c r="D25" s="27">
        <f t="shared" si="10"/>
        <v>0.65555555555555811</v>
      </c>
      <c r="E25" s="27"/>
      <c r="F25" s="28"/>
      <c r="G25" s="26"/>
      <c r="H25" s="26"/>
      <c r="I25" s="97"/>
      <c r="K25" s="35" t="s">
        <v>29</v>
      </c>
      <c r="L25" s="30">
        <f>M19</f>
        <v>0.70352676381741808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14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45</v>
      </c>
      <c r="L29" s="34">
        <f>O8</f>
        <v>6</v>
      </c>
    </row>
    <row r="30" spans="1:15" x14ac:dyDescent="0.25">
      <c r="K30" s="39" t="s">
        <v>46</v>
      </c>
      <c r="L30" s="34">
        <f>O9</f>
        <v>6</v>
      </c>
    </row>
    <row r="31" spans="1:15" x14ac:dyDescent="0.25">
      <c r="K31" s="39" t="s">
        <v>47</v>
      </c>
      <c r="L31" s="36">
        <f>O10</f>
        <v>6</v>
      </c>
      <c r="M31" s="35"/>
    </row>
    <row r="32" spans="1:15" x14ac:dyDescent="0.25">
      <c r="K32" s="33" t="s">
        <v>29</v>
      </c>
      <c r="L32" s="30">
        <f>N19</f>
        <v>1.1106864744132114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6</v>
      </c>
    </row>
    <row r="38" spans="11:13" ht="15.75" x14ac:dyDescent="0.25">
      <c r="K38" s="90" t="s">
        <v>50</v>
      </c>
      <c r="L38" s="41">
        <f t="shared" si="11"/>
        <v>5.666666666666667</v>
      </c>
    </row>
    <row r="39" spans="11:13" ht="15.75" x14ac:dyDescent="0.25">
      <c r="K39" s="90" t="s">
        <v>51</v>
      </c>
      <c r="L39" s="42">
        <f t="shared" si="11"/>
        <v>6</v>
      </c>
    </row>
    <row r="40" spans="11:13" ht="15.75" x14ac:dyDescent="0.25">
      <c r="K40" s="90" t="s">
        <v>52</v>
      </c>
      <c r="L40" s="43">
        <f t="shared" si="11"/>
        <v>6</v>
      </c>
    </row>
    <row r="41" spans="11:13" ht="15.75" x14ac:dyDescent="0.25">
      <c r="K41" s="90" t="s">
        <v>53</v>
      </c>
      <c r="L41" s="44">
        <f t="shared" si="11"/>
        <v>6.666666666666667</v>
      </c>
    </row>
    <row r="42" spans="11:13" ht="15.75" x14ac:dyDescent="0.25">
      <c r="K42" s="90" t="s">
        <v>54</v>
      </c>
      <c r="L42" s="44">
        <f t="shared" si="11"/>
        <v>6</v>
      </c>
    </row>
    <row r="43" spans="11:13" x14ac:dyDescent="0.25">
      <c r="K43" s="91" t="s">
        <v>29</v>
      </c>
      <c r="L43" s="92">
        <f>O19</f>
        <v>1.9877247601773838</v>
      </c>
      <c r="M43" s="33"/>
    </row>
  </sheetData>
  <mergeCells count="9">
    <mergeCell ref="K6:K7"/>
    <mergeCell ref="L6:M6"/>
    <mergeCell ref="N6:N7"/>
    <mergeCell ref="O6:O7"/>
    <mergeCell ref="A4:A5"/>
    <mergeCell ref="B4:E4"/>
    <mergeCell ref="F4:F5"/>
    <mergeCell ref="G4:G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4:O43"/>
  <sheetViews>
    <sheetView topLeftCell="A14" workbookViewId="0">
      <selection activeCell="L37" sqref="L37:L42"/>
    </sheetView>
  </sheetViews>
  <sheetFormatPr defaultRowHeight="15" x14ac:dyDescent="0.25"/>
  <cols>
    <col min="1" max="1" width="18.42578125" customWidth="1"/>
    <col min="11" max="11" width="31" customWidth="1"/>
    <col min="12" max="12" width="11.5703125" customWidth="1"/>
    <col min="15" max="15" width="12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7</v>
      </c>
      <c r="C6" s="86">
        <v>8</v>
      </c>
      <c r="D6" s="86">
        <v>8</v>
      </c>
      <c r="E6" s="86">
        <v>7</v>
      </c>
      <c r="F6" s="4">
        <f>SUM(B6:E6)</f>
        <v>30</v>
      </c>
      <c r="G6" s="4">
        <f>AVERAGE(B6:D6)</f>
        <v>7.666666666666667</v>
      </c>
      <c r="H6" s="94">
        <f>STDEV(B6:D6)/SQRT(COUNT(B6:D6))</f>
        <v>0.33333333333333337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8</v>
      </c>
      <c r="C7" s="86">
        <v>6</v>
      </c>
      <c r="D7" s="86">
        <v>8</v>
      </c>
      <c r="E7" s="86">
        <v>7</v>
      </c>
      <c r="F7" s="4">
        <f t="shared" ref="F7:F11" si="0">SUM(B7:E7)</f>
        <v>29</v>
      </c>
      <c r="G7" s="4">
        <f>AVERAGE(B7:D7)</f>
        <v>7.333333333333333</v>
      </c>
      <c r="H7" s="94">
        <f t="shared" ref="H7:H12" si="1">STDEV(B7:D7)/SQRT(COUNT(B7:D7))</f>
        <v>0.66666666666666552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7</v>
      </c>
      <c r="C8" s="86">
        <v>8</v>
      </c>
      <c r="D8" s="86">
        <v>9</v>
      </c>
      <c r="E8" s="86">
        <v>7</v>
      </c>
      <c r="F8" s="4">
        <f t="shared" si="0"/>
        <v>31</v>
      </c>
      <c r="G8" s="4">
        <f t="shared" ref="G8:G12" si="2">AVERAGE(B8:D8)</f>
        <v>8</v>
      </c>
      <c r="H8" s="94">
        <f t="shared" si="1"/>
        <v>0.57735026918962584</v>
      </c>
      <c r="K8" s="6" t="s">
        <v>35</v>
      </c>
      <c r="L8" s="6">
        <f>SUM(B6:E6)</f>
        <v>30</v>
      </c>
      <c r="M8" s="6">
        <f>SUM(B9:E9)</f>
        <v>32</v>
      </c>
      <c r="N8" s="6">
        <f>SUM(L8:M8)</f>
        <v>62</v>
      </c>
      <c r="O8" s="6">
        <f>N8/8</f>
        <v>7.75</v>
      </c>
    </row>
    <row r="9" spans="1:15" ht="15.75" x14ac:dyDescent="0.25">
      <c r="A9" s="52" t="s">
        <v>52</v>
      </c>
      <c r="B9" s="87">
        <v>8</v>
      </c>
      <c r="C9" s="87">
        <v>9</v>
      </c>
      <c r="D9" s="87">
        <v>7</v>
      </c>
      <c r="E9" s="87">
        <v>8</v>
      </c>
      <c r="F9" s="4">
        <f t="shared" si="0"/>
        <v>32</v>
      </c>
      <c r="G9" s="4">
        <f t="shared" si="2"/>
        <v>8</v>
      </c>
      <c r="H9" s="94">
        <f t="shared" si="1"/>
        <v>0.57735026918962584</v>
      </c>
      <c r="K9" s="7" t="s">
        <v>36</v>
      </c>
      <c r="L9" s="6">
        <f t="shared" ref="L9:L10" si="3">SUM(B7:E7)</f>
        <v>29</v>
      </c>
      <c r="M9" s="6">
        <f t="shared" ref="M9:M10" si="4">SUM(B10:E10)</f>
        <v>32</v>
      </c>
      <c r="N9" s="6">
        <f t="shared" ref="N9:N10" si="5">SUM(L9:M9)</f>
        <v>61</v>
      </c>
      <c r="O9" s="6">
        <f t="shared" ref="O9:O10" si="6">N9/8</f>
        <v>7.625</v>
      </c>
    </row>
    <row r="10" spans="1:15" ht="15.75" x14ac:dyDescent="0.25">
      <c r="A10" s="52" t="s">
        <v>53</v>
      </c>
      <c r="B10" s="87">
        <v>8</v>
      </c>
      <c r="C10" s="87">
        <v>7</v>
      </c>
      <c r="D10" s="87">
        <v>9</v>
      </c>
      <c r="E10" s="87">
        <v>8</v>
      </c>
      <c r="F10" s="4">
        <f t="shared" si="0"/>
        <v>32</v>
      </c>
      <c r="G10" s="4">
        <f t="shared" si="2"/>
        <v>8</v>
      </c>
      <c r="H10" s="94">
        <f t="shared" si="1"/>
        <v>0.57735026918962584</v>
      </c>
      <c r="K10" s="8" t="s">
        <v>37</v>
      </c>
      <c r="L10" s="6">
        <f t="shared" si="3"/>
        <v>31</v>
      </c>
      <c r="M10" s="6">
        <f t="shared" si="4"/>
        <v>32</v>
      </c>
      <c r="N10" s="6">
        <f t="shared" si="5"/>
        <v>63</v>
      </c>
      <c r="O10" s="6">
        <f t="shared" si="6"/>
        <v>7.875</v>
      </c>
    </row>
    <row r="11" spans="1:15" ht="15.75" x14ac:dyDescent="0.25">
      <c r="A11" s="52" t="s">
        <v>54</v>
      </c>
      <c r="B11" s="87">
        <v>8</v>
      </c>
      <c r="C11" s="87">
        <v>7</v>
      </c>
      <c r="D11" s="87">
        <v>9</v>
      </c>
      <c r="E11" s="87">
        <v>8</v>
      </c>
      <c r="F11" s="4">
        <f t="shared" si="0"/>
        <v>32</v>
      </c>
      <c r="G11" s="4">
        <f t="shared" si="2"/>
        <v>8</v>
      </c>
      <c r="H11" s="94">
        <f t="shared" si="1"/>
        <v>0.57735026918962584</v>
      </c>
      <c r="K11" s="6" t="s">
        <v>2</v>
      </c>
      <c r="L11" s="6">
        <f>SUM(L8:L10)</f>
        <v>90</v>
      </c>
      <c r="M11" s="6">
        <f t="shared" ref="M11" si="7">SUM(M8:M10)</f>
        <v>96</v>
      </c>
      <c r="N11" s="6">
        <f>SUM(N8:N10)</f>
        <v>186</v>
      </c>
      <c r="O11" s="6"/>
    </row>
    <row r="12" spans="1:15" ht="15.75" x14ac:dyDescent="0.25">
      <c r="A12" s="54" t="s">
        <v>11</v>
      </c>
      <c r="B12" s="55">
        <f>SUM(B6:B11)</f>
        <v>46</v>
      </c>
      <c r="C12" s="55">
        <f t="shared" ref="C12:E12" si="8">SUM(C6:C11)</f>
        <v>45</v>
      </c>
      <c r="D12" s="55">
        <f t="shared" si="8"/>
        <v>50</v>
      </c>
      <c r="E12" s="55">
        <f t="shared" si="8"/>
        <v>45</v>
      </c>
      <c r="F12" s="53">
        <f>SUM(F6:F11)</f>
        <v>186</v>
      </c>
      <c r="G12" s="4">
        <f t="shared" si="2"/>
        <v>47</v>
      </c>
      <c r="H12" s="94">
        <f t="shared" si="1"/>
        <v>1.5275252316519468</v>
      </c>
      <c r="K12" s="12" t="s">
        <v>12</v>
      </c>
      <c r="L12" s="12">
        <f>AVERAGE(L11/12)</f>
        <v>7.5</v>
      </c>
      <c r="M12" s="12">
        <f>AVERAGE(M11/12)</f>
        <v>8</v>
      </c>
      <c r="N12" s="12"/>
      <c r="O12" s="12"/>
    </row>
    <row r="13" spans="1:15" x14ac:dyDescent="0.25">
      <c r="F13" s="14">
        <f>F12/(B15*B16*B17)</f>
        <v>7.75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0.23174059571793656</v>
      </c>
      <c r="N16" s="64">
        <f>(D25/(B17*B15))^0.5</f>
        <v>0.28382310609877448</v>
      </c>
      <c r="O16" s="105">
        <f>(D25/(B17))^0.5</f>
        <v>0.40138648595974474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1441.5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0.697539193110989</v>
      </c>
      <c r="N19" s="107">
        <f t="shared" ref="N19:O19" si="9">N16*N18</f>
        <v>1.1012336516632451</v>
      </c>
      <c r="O19" s="16">
        <f t="shared" si="9"/>
        <v>1.9708076460623467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2.8333333333332575</v>
      </c>
      <c r="D20">
        <f t="shared" ref="D20:D25" si="10">C20/B20</f>
        <v>0.94444444444441922</v>
      </c>
      <c r="F20">
        <f>D20/D25</f>
        <v>1.4655172413792596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2</v>
      </c>
      <c r="D21" s="24">
        <f t="shared" si="10"/>
        <v>0.4</v>
      </c>
      <c r="E21" s="24"/>
      <c r="F21" s="24">
        <f>D21/D25</f>
        <v>0.62068965517240893</v>
      </c>
      <c r="G21" s="22" t="str">
        <f>IF(F21&lt;H21,"tn",IF(F21&lt;I21,"*","**"))</f>
        <v>tn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1.5</v>
      </c>
      <c r="D22" s="24">
        <f t="shared" si="10"/>
        <v>1.5</v>
      </c>
      <c r="E22" s="24"/>
      <c r="F22" s="24">
        <f>D22/D25</f>
        <v>2.3275862068965334</v>
      </c>
      <c r="G22" s="22" t="str">
        <f>IF(F22&lt;H22,"tn",IF(F22&lt;I22,"*","**"))</f>
        <v>tn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0.25</v>
      </c>
      <c r="D23" s="24">
        <f t="shared" si="10"/>
        <v>0.125</v>
      </c>
      <c r="E23" s="24"/>
      <c r="F23" s="24">
        <f>D23/D25</f>
        <v>0.19396551724137778</v>
      </c>
      <c r="G23" s="22" t="str">
        <f>IF(F23&lt;H23,"tn",IF(F23&lt;I23,"*","**"))</f>
        <v>tn</v>
      </c>
      <c r="H23" s="23">
        <f>FINV(0.05,B23,B25)</f>
        <v>3.6823203436732408</v>
      </c>
      <c r="I23" s="96">
        <f>FINV(0.01,B23,B25)</f>
        <v>6.3588734806671825</v>
      </c>
      <c r="K23" s="39" t="s">
        <v>44</v>
      </c>
      <c r="L23" s="34">
        <f>L12</f>
        <v>7.5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0.25</v>
      </c>
      <c r="D24" s="24">
        <f t="shared" si="10"/>
        <v>0.125</v>
      </c>
      <c r="E24" s="24"/>
      <c r="F24" s="24">
        <f>D24/D25</f>
        <v>0.19396551724137778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48</v>
      </c>
      <c r="L24" s="34">
        <f>M12</f>
        <v>8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9.6666666666667425</v>
      </c>
      <c r="D25" s="27">
        <f t="shared" si="10"/>
        <v>0.64444444444444948</v>
      </c>
      <c r="E25" s="27"/>
      <c r="F25" s="28"/>
      <c r="G25" s="26"/>
      <c r="H25" s="26"/>
      <c r="I25" s="97"/>
      <c r="K25" s="35" t="s">
        <v>29</v>
      </c>
      <c r="L25" s="30">
        <f>M19</f>
        <v>0.697539193110989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14.5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45</v>
      </c>
      <c r="L29" s="34">
        <f>O8</f>
        <v>7.75</v>
      </c>
    </row>
    <row r="30" spans="1:15" x14ac:dyDescent="0.25">
      <c r="K30" s="39" t="s">
        <v>46</v>
      </c>
      <c r="L30" s="34">
        <f>O9</f>
        <v>7.625</v>
      </c>
    </row>
    <row r="31" spans="1:15" x14ac:dyDescent="0.25">
      <c r="K31" s="39" t="s">
        <v>47</v>
      </c>
      <c r="L31" s="36">
        <f>O10</f>
        <v>7.875</v>
      </c>
      <c r="M31" s="35"/>
    </row>
    <row r="32" spans="1:15" x14ac:dyDescent="0.25">
      <c r="K32" s="33" t="s">
        <v>29</v>
      </c>
      <c r="L32" s="30">
        <f>N19</f>
        <v>1.1012336516632451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7.666666666666667</v>
      </c>
    </row>
    <row r="38" spans="11:13" ht="15.75" x14ac:dyDescent="0.25">
      <c r="K38" s="90" t="s">
        <v>50</v>
      </c>
      <c r="L38" s="41">
        <f t="shared" si="11"/>
        <v>7.333333333333333</v>
      </c>
    </row>
    <row r="39" spans="11:13" ht="15.75" x14ac:dyDescent="0.25">
      <c r="K39" s="90" t="s">
        <v>51</v>
      </c>
      <c r="L39" s="42">
        <f t="shared" si="11"/>
        <v>8</v>
      </c>
    </row>
    <row r="40" spans="11:13" ht="15.75" x14ac:dyDescent="0.25">
      <c r="K40" s="90" t="s">
        <v>52</v>
      </c>
      <c r="L40" s="43">
        <f t="shared" si="11"/>
        <v>8</v>
      </c>
    </row>
    <row r="41" spans="11:13" ht="15.75" x14ac:dyDescent="0.25">
      <c r="K41" s="90" t="s">
        <v>53</v>
      </c>
      <c r="L41" s="44">
        <f t="shared" si="11"/>
        <v>8</v>
      </c>
    </row>
    <row r="42" spans="11:13" ht="15.75" x14ac:dyDescent="0.25">
      <c r="K42" s="90" t="s">
        <v>54</v>
      </c>
      <c r="L42" s="44">
        <f t="shared" si="11"/>
        <v>8</v>
      </c>
    </row>
    <row r="43" spans="11:13" x14ac:dyDescent="0.25">
      <c r="K43" s="91" t="s">
        <v>29</v>
      </c>
      <c r="L43" s="92">
        <f>O19</f>
        <v>1.9708076460623467</v>
      </c>
      <c r="M43" s="33"/>
    </row>
  </sheetData>
  <mergeCells count="9">
    <mergeCell ref="K6:K7"/>
    <mergeCell ref="L6:M6"/>
    <mergeCell ref="N6:N7"/>
    <mergeCell ref="O6:O7"/>
    <mergeCell ref="A4:A5"/>
    <mergeCell ref="B4:E4"/>
    <mergeCell ref="F4:F5"/>
    <mergeCell ref="G4:G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O43"/>
  <sheetViews>
    <sheetView topLeftCell="A11" workbookViewId="0">
      <selection activeCell="L37" sqref="L37:L42"/>
    </sheetView>
  </sheetViews>
  <sheetFormatPr defaultRowHeight="15" x14ac:dyDescent="0.25"/>
  <cols>
    <col min="1" max="1" width="16.42578125" customWidth="1"/>
    <col min="11" max="11" width="30" customWidth="1"/>
    <col min="12" max="12" width="13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13</v>
      </c>
      <c r="C6" s="86">
        <v>15</v>
      </c>
      <c r="D6" s="86">
        <v>17</v>
      </c>
      <c r="E6" s="86">
        <v>13</v>
      </c>
      <c r="F6" s="4">
        <f>SUM(B6:E6)</f>
        <v>58</v>
      </c>
      <c r="G6" s="4">
        <f>AVERAGE(B6:D6)</f>
        <v>15</v>
      </c>
      <c r="H6" s="94">
        <f>STDEV(B6:D6)/SQRT(COUNT(B6:D6))</f>
        <v>1.1547005383792517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16</v>
      </c>
      <c r="C7" s="86">
        <v>12</v>
      </c>
      <c r="D7" s="86">
        <v>15</v>
      </c>
      <c r="E7" s="86">
        <v>14</v>
      </c>
      <c r="F7" s="4">
        <f t="shared" ref="F7:F11" si="0">SUM(B7:E7)</f>
        <v>57</v>
      </c>
      <c r="G7" s="4">
        <f>AVERAGE(B7:D7)</f>
        <v>14.333333333333334</v>
      </c>
      <c r="H7" s="94">
        <f t="shared" ref="H7:H12" si="1">STDEV(B7:D7)/SQRT(COUNT(B7:D7))</f>
        <v>1.2018504251546605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15</v>
      </c>
      <c r="C8" s="86">
        <v>16</v>
      </c>
      <c r="D8" s="86">
        <v>16</v>
      </c>
      <c r="E8" s="86">
        <v>15</v>
      </c>
      <c r="F8" s="4">
        <f t="shared" si="0"/>
        <v>62</v>
      </c>
      <c r="G8" s="4">
        <f t="shared" ref="G8:G12" si="2">AVERAGE(B8:D8)</f>
        <v>15.666666666666666</v>
      </c>
      <c r="H8" s="94">
        <f t="shared" si="1"/>
        <v>0.33333333333333331</v>
      </c>
      <c r="K8" s="6" t="s">
        <v>35</v>
      </c>
      <c r="L8" s="6">
        <f>SUM(B6:E6)</f>
        <v>58</v>
      </c>
      <c r="M8" s="6">
        <f>SUM(B9:E9)</f>
        <v>60</v>
      </c>
      <c r="N8" s="6">
        <f>SUM(L8:M8)</f>
        <v>118</v>
      </c>
      <c r="O8" s="6">
        <f>N8/8</f>
        <v>14.75</v>
      </c>
    </row>
    <row r="9" spans="1:15" ht="15.75" x14ac:dyDescent="0.25">
      <c r="A9" s="52" t="s">
        <v>52</v>
      </c>
      <c r="B9" s="87">
        <v>13</v>
      </c>
      <c r="C9" s="87">
        <v>18</v>
      </c>
      <c r="D9" s="87">
        <v>12</v>
      </c>
      <c r="E9" s="87">
        <v>17</v>
      </c>
      <c r="F9" s="4">
        <f t="shared" si="0"/>
        <v>60</v>
      </c>
      <c r="G9" s="4">
        <f t="shared" si="2"/>
        <v>14.333333333333334</v>
      </c>
      <c r="H9" s="94">
        <f t="shared" si="1"/>
        <v>1.8559214542766724</v>
      </c>
      <c r="K9" s="7" t="s">
        <v>36</v>
      </c>
      <c r="L9" s="6">
        <f t="shared" ref="L9:L10" si="3">SUM(B7:E7)</f>
        <v>57</v>
      </c>
      <c r="M9" s="6">
        <f t="shared" ref="M9:M10" si="4">SUM(B10:E10)</f>
        <v>59</v>
      </c>
      <c r="N9" s="6">
        <f t="shared" ref="N9:N10" si="5">SUM(L9:M9)</f>
        <v>116</v>
      </c>
      <c r="O9" s="6">
        <f t="shared" ref="O9:O10" si="6">N9/8</f>
        <v>14.5</v>
      </c>
    </row>
    <row r="10" spans="1:15" ht="15.75" x14ac:dyDescent="0.25">
      <c r="A10" s="52" t="s">
        <v>53</v>
      </c>
      <c r="B10" s="87">
        <v>15</v>
      </c>
      <c r="C10" s="87">
        <v>13</v>
      </c>
      <c r="D10" s="87">
        <v>17</v>
      </c>
      <c r="E10" s="87">
        <v>14</v>
      </c>
      <c r="F10" s="4">
        <f t="shared" si="0"/>
        <v>59</v>
      </c>
      <c r="G10" s="4">
        <f t="shared" si="2"/>
        <v>15</v>
      </c>
      <c r="H10" s="94">
        <f t="shared" si="1"/>
        <v>1.1547005383792517</v>
      </c>
      <c r="K10" s="8" t="s">
        <v>37</v>
      </c>
      <c r="L10" s="6">
        <f t="shared" si="3"/>
        <v>62</v>
      </c>
      <c r="M10" s="6">
        <f t="shared" si="4"/>
        <v>63</v>
      </c>
      <c r="N10" s="6">
        <f t="shared" si="5"/>
        <v>125</v>
      </c>
      <c r="O10" s="6">
        <f t="shared" si="6"/>
        <v>15.625</v>
      </c>
    </row>
    <row r="11" spans="1:15" ht="15.75" x14ac:dyDescent="0.25">
      <c r="A11" s="52" t="s">
        <v>54</v>
      </c>
      <c r="B11" s="87">
        <v>16</v>
      </c>
      <c r="C11" s="87">
        <v>14</v>
      </c>
      <c r="D11" s="87">
        <v>18</v>
      </c>
      <c r="E11" s="87">
        <v>15</v>
      </c>
      <c r="F11" s="4">
        <f t="shared" si="0"/>
        <v>63</v>
      </c>
      <c r="G11" s="4">
        <f t="shared" si="2"/>
        <v>16</v>
      </c>
      <c r="H11" s="94">
        <f t="shared" si="1"/>
        <v>1.1547005383792517</v>
      </c>
      <c r="K11" s="6" t="s">
        <v>2</v>
      </c>
      <c r="L11" s="6">
        <f>SUM(L8:L10)</f>
        <v>177</v>
      </c>
      <c r="M11" s="6">
        <f t="shared" ref="M11" si="7">SUM(M8:M10)</f>
        <v>182</v>
      </c>
      <c r="N11" s="6">
        <f>SUM(N8:N10)</f>
        <v>359</v>
      </c>
      <c r="O11" s="6"/>
    </row>
    <row r="12" spans="1:15" ht="15.75" x14ac:dyDescent="0.25">
      <c r="A12" s="54" t="s">
        <v>11</v>
      </c>
      <c r="B12" s="55">
        <f>SUM(B6:B11)</f>
        <v>88</v>
      </c>
      <c r="C12" s="55">
        <f t="shared" ref="C12:E12" si="8">SUM(C6:C11)</f>
        <v>88</v>
      </c>
      <c r="D12" s="55">
        <f t="shared" si="8"/>
        <v>95</v>
      </c>
      <c r="E12" s="55">
        <f t="shared" si="8"/>
        <v>88</v>
      </c>
      <c r="F12" s="53">
        <f>SUM(F6:F11)</f>
        <v>359</v>
      </c>
      <c r="G12" s="4">
        <f t="shared" si="2"/>
        <v>90.333333333333329</v>
      </c>
      <c r="H12" s="94">
        <f t="shared" si="1"/>
        <v>2.3333333333333335</v>
      </c>
      <c r="K12" s="12" t="s">
        <v>12</v>
      </c>
      <c r="L12" s="12">
        <f>AVERAGE(L11/12)</f>
        <v>14.75</v>
      </c>
      <c r="M12" s="12">
        <f>AVERAGE(M11/12)</f>
        <v>15.166666666666666</v>
      </c>
      <c r="N12" s="12"/>
      <c r="O12" s="12"/>
    </row>
    <row r="13" spans="1:15" x14ac:dyDescent="0.25">
      <c r="F13" s="14">
        <f>F12/(B15*B16*B17)</f>
        <v>14.958333333333334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0.56825757070774396</v>
      </c>
      <c r="N16" s="64">
        <f>(D25/(B17*B15))^0.5</f>
        <v>0.69597054535375269</v>
      </c>
      <c r="O16" s="105">
        <f>(D25/(B17))^0.5</f>
        <v>0.98425098425147639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5370.041666666667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1.7104552878303092</v>
      </c>
      <c r="N19" s="107">
        <f t="shared" ref="N19:O19" si="9">N16*N18</f>
        <v>2.7003657159725605</v>
      </c>
      <c r="O19" s="16">
        <f t="shared" si="9"/>
        <v>4.8326723326747496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6.125</v>
      </c>
      <c r="D20">
        <f t="shared" ref="D20:D25" si="10">C20/B20</f>
        <v>2.0416666666666665</v>
      </c>
      <c r="F20">
        <f>D20/D25</f>
        <v>0.5268817204301075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6.7083333333330302</v>
      </c>
      <c r="D21" s="24">
        <f t="shared" si="10"/>
        <v>1.3416666666666059</v>
      </c>
      <c r="E21" s="24"/>
      <c r="F21" s="24">
        <f>D21/D25</f>
        <v>0.34623655913976925</v>
      </c>
      <c r="G21" s="22" t="str">
        <f>IF(F21&lt;H21,"tn",IF(F21&lt;I21,"*","**"))</f>
        <v>tn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1.0416666666660603</v>
      </c>
      <c r="D22" s="24">
        <f t="shared" si="10"/>
        <v>1.0416666666660603</v>
      </c>
      <c r="E22" s="24"/>
      <c r="F22" s="24">
        <f>D22/D25</f>
        <v>0.26881720430091882</v>
      </c>
      <c r="G22" s="22" t="str">
        <f>IF(F22&lt;H22,"tn",IF(F22&lt;I22,"*","**"))</f>
        <v>tn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5.5833333333330302</v>
      </c>
      <c r="D23" s="24">
        <f t="shared" si="10"/>
        <v>2.7916666666665151</v>
      </c>
      <c r="E23" s="24"/>
      <c r="F23" s="24">
        <f>D23/D25</f>
        <v>0.72043010752684256</v>
      </c>
      <c r="G23" s="22" t="str">
        <f>IF(F23&lt;H23,"tn",IF(F23&lt;I23,"*","**"))</f>
        <v>tn</v>
      </c>
      <c r="H23" s="23">
        <f>FINV(0.05,B23,B25)</f>
        <v>3.6823203436732408</v>
      </c>
      <c r="I23" s="96">
        <f>FINV(0.01,B23,B25)</f>
        <v>6.3588734806671825</v>
      </c>
      <c r="K23" s="39" t="s">
        <v>44</v>
      </c>
      <c r="L23" s="34">
        <f>L12</f>
        <v>14.75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8.3333333333939663E-2</v>
      </c>
      <c r="D24" s="24">
        <f t="shared" si="10"/>
        <v>4.1666666666969832E-2</v>
      </c>
      <c r="E24" s="24"/>
      <c r="F24" s="24">
        <f>D24/D25</f>
        <v>1.0752688172121248E-2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48</v>
      </c>
      <c r="L24" s="34">
        <f>M12</f>
        <v>15.166666666666666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58.125</v>
      </c>
      <c r="D25" s="27">
        <f t="shared" si="10"/>
        <v>3.875</v>
      </c>
      <c r="E25" s="27"/>
      <c r="F25" s="28"/>
      <c r="G25" s="26"/>
      <c r="H25" s="26"/>
      <c r="I25" s="97"/>
      <c r="K25" s="35" t="s">
        <v>29</v>
      </c>
      <c r="L25" s="30">
        <f>M19</f>
        <v>1.7104552878303092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70.95833333333303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45</v>
      </c>
      <c r="L29" s="34">
        <f>O8</f>
        <v>14.75</v>
      </c>
    </row>
    <row r="30" spans="1:15" x14ac:dyDescent="0.25">
      <c r="K30" s="39" t="s">
        <v>46</v>
      </c>
      <c r="L30" s="34">
        <f>O9</f>
        <v>14.5</v>
      </c>
    </row>
    <row r="31" spans="1:15" x14ac:dyDescent="0.25">
      <c r="K31" s="39" t="s">
        <v>47</v>
      </c>
      <c r="L31" s="36">
        <f>O10</f>
        <v>15.625</v>
      </c>
      <c r="M31" s="35"/>
    </row>
    <row r="32" spans="1:15" x14ac:dyDescent="0.25">
      <c r="K32" s="33" t="s">
        <v>29</v>
      </c>
      <c r="L32" s="30">
        <f>N19</f>
        <v>2.7003657159725605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15</v>
      </c>
    </row>
    <row r="38" spans="11:13" ht="15.75" x14ac:dyDescent="0.25">
      <c r="K38" s="90" t="s">
        <v>50</v>
      </c>
      <c r="L38" s="41">
        <f t="shared" si="11"/>
        <v>14.333333333333334</v>
      </c>
    </row>
    <row r="39" spans="11:13" ht="15.75" x14ac:dyDescent="0.25">
      <c r="K39" s="90" t="s">
        <v>51</v>
      </c>
      <c r="L39" s="42">
        <f t="shared" si="11"/>
        <v>15.666666666666666</v>
      </c>
    </row>
    <row r="40" spans="11:13" ht="15.75" x14ac:dyDescent="0.25">
      <c r="K40" s="90" t="s">
        <v>52</v>
      </c>
      <c r="L40" s="43">
        <f t="shared" si="11"/>
        <v>14.333333333333334</v>
      </c>
    </row>
    <row r="41" spans="11:13" ht="15.75" x14ac:dyDescent="0.25">
      <c r="K41" s="90" t="s">
        <v>53</v>
      </c>
      <c r="L41" s="44">
        <f t="shared" si="11"/>
        <v>15</v>
      </c>
    </row>
    <row r="42" spans="11:13" ht="15.75" x14ac:dyDescent="0.25">
      <c r="K42" s="90" t="s">
        <v>54</v>
      </c>
      <c r="L42" s="44">
        <f t="shared" si="11"/>
        <v>16</v>
      </c>
    </row>
    <row r="43" spans="11:13" x14ac:dyDescent="0.25">
      <c r="K43" s="91" t="s">
        <v>29</v>
      </c>
      <c r="L43" s="92">
        <f>O19</f>
        <v>4.8326723326747496</v>
      </c>
      <c r="M43" s="33"/>
    </row>
  </sheetData>
  <mergeCells count="9">
    <mergeCell ref="K6:K7"/>
    <mergeCell ref="L6:M6"/>
    <mergeCell ref="N6:N7"/>
    <mergeCell ref="O6:O7"/>
    <mergeCell ref="A4:A5"/>
    <mergeCell ref="B4:E4"/>
    <mergeCell ref="F4:F5"/>
    <mergeCell ref="G4:G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4:O43"/>
  <sheetViews>
    <sheetView topLeftCell="A10" workbookViewId="0">
      <selection activeCell="L37" sqref="L37:L42"/>
    </sheetView>
  </sheetViews>
  <sheetFormatPr defaultRowHeight="15" x14ac:dyDescent="0.25"/>
  <cols>
    <col min="1" max="1" width="16.5703125" customWidth="1"/>
    <col min="11" max="11" width="29.140625" customWidth="1"/>
    <col min="12" max="12" width="12.85546875" customWidth="1"/>
  </cols>
  <sheetData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17</v>
      </c>
      <c r="C6" s="86">
        <v>19</v>
      </c>
      <c r="D6" s="86">
        <v>20</v>
      </c>
      <c r="E6" s="86">
        <v>17</v>
      </c>
      <c r="F6" s="4">
        <f>SUM(B6:E6)</f>
        <v>73</v>
      </c>
      <c r="G6" s="4">
        <f>AVERAGE(B6:D6)</f>
        <v>18.666666666666668</v>
      </c>
      <c r="H6" s="94">
        <f>STDEV(B6:D6)/SQRT(COUNT(B6:D6))</f>
        <v>0.88191710368819687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20</v>
      </c>
      <c r="C7" s="86">
        <v>17</v>
      </c>
      <c r="D7" s="86">
        <v>19</v>
      </c>
      <c r="E7" s="86">
        <v>19</v>
      </c>
      <c r="F7" s="4">
        <f t="shared" ref="F7:F11" si="0">SUM(B7:E7)</f>
        <v>75</v>
      </c>
      <c r="G7" s="4">
        <f>AVERAGE(B7:D7)</f>
        <v>18.666666666666668</v>
      </c>
      <c r="H7" s="94">
        <f t="shared" ref="H7:H12" si="1">STDEV(B7:D7)/SQRT(COUNT(B7:D7))</f>
        <v>0.88191710368819698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20</v>
      </c>
      <c r="C8" s="86">
        <v>22</v>
      </c>
      <c r="D8" s="86">
        <v>22</v>
      </c>
      <c r="E8" s="86">
        <v>23</v>
      </c>
      <c r="F8" s="4">
        <f t="shared" si="0"/>
        <v>87</v>
      </c>
      <c r="G8" s="4">
        <f t="shared" ref="G8:G12" si="2">AVERAGE(B8:D8)</f>
        <v>21.333333333333332</v>
      </c>
      <c r="H8" s="94">
        <f t="shared" si="1"/>
        <v>0.66666666666666663</v>
      </c>
      <c r="K8" s="6" t="s">
        <v>35</v>
      </c>
      <c r="L8" s="6">
        <f>SUM(B6:E6)</f>
        <v>73</v>
      </c>
      <c r="M8" s="6">
        <f>SUM(B9:E9)</f>
        <v>81</v>
      </c>
      <c r="N8" s="6">
        <f>SUM(L8:M8)</f>
        <v>154</v>
      </c>
      <c r="O8" s="6">
        <f>N8/8</f>
        <v>19.25</v>
      </c>
    </row>
    <row r="9" spans="1:15" ht="15.75" x14ac:dyDescent="0.25">
      <c r="A9" s="52" t="s">
        <v>52</v>
      </c>
      <c r="B9" s="87">
        <v>19</v>
      </c>
      <c r="C9" s="87">
        <v>22</v>
      </c>
      <c r="D9" s="87">
        <v>18</v>
      </c>
      <c r="E9" s="87">
        <v>22</v>
      </c>
      <c r="F9" s="4">
        <f t="shared" si="0"/>
        <v>81</v>
      </c>
      <c r="G9" s="4">
        <f t="shared" si="2"/>
        <v>19.666666666666668</v>
      </c>
      <c r="H9" s="94">
        <f t="shared" si="1"/>
        <v>1.2018504251546633</v>
      </c>
      <c r="K9" s="7" t="s">
        <v>36</v>
      </c>
      <c r="L9" s="6">
        <f t="shared" ref="L9:L10" si="3">SUM(B7:E7)</f>
        <v>75</v>
      </c>
      <c r="M9" s="6">
        <f t="shared" ref="M9:M10" si="4">SUM(B10:E10)</f>
        <v>78</v>
      </c>
      <c r="N9" s="6">
        <f t="shared" ref="N9:N10" si="5">SUM(L9:M9)</f>
        <v>153</v>
      </c>
      <c r="O9" s="6">
        <f t="shared" ref="O9:O10" si="6">N9/8</f>
        <v>19.125</v>
      </c>
    </row>
    <row r="10" spans="1:15" ht="15.75" x14ac:dyDescent="0.25">
      <c r="A10" s="52" t="s">
        <v>53</v>
      </c>
      <c r="B10" s="87">
        <v>20</v>
      </c>
      <c r="C10" s="87">
        <v>18</v>
      </c>
      <c r="D10" s="87">
        <v>21</v>
      </c>
      <c r="E10" s="87">
        <v>19</v>
      </c>
      <c r="F10" s="4">
        <f t="shared" si="0"/>
        <v>78</v>
      </c>
      <c r="G10" s="4">
        <f t="shared" si="2"/>
        <v>19.666666666666668</v>
      </c>
      <c r="H10" s="94">
        <f t="shared" si="1"/>
        <v>0.88191710368819687</v>
      </c>
      <c r="K10" s="8" t="s">
        <v>37</v>
      </c>
      <c r="L10" s="6">
        <f t="shared" si="3"/>
        <v>87</v>
      </c>
      <c r="M10" s="6">
        <f t="shared" si="4"/>
        <v>87</v>
      </c>
      <c r="N10" s="6">
        <f t="shared" si="5"/>
        <v>174</v>
      </c>
      <c r="O10" s="6">
        <f t="shared" si="6"/>
        <v>21.75</v>
      </c>
    </row>
    <row r="11" spans="1:15" ht="15.75" x14ac:dyDescent="0.25">
      <c r="A11" s="52" t="s">
        <v>54</v>
      </c>
      <c r="B11" s="87">
        <v>23</v>
      </c>
      <c r="C11" s="87">
        <v>20</v>
      </c>
      <c r="D11" s="87">
        <v>23</v>
      </c>
      <c r="E11" s="87">
        <v>21</v>
      </c>
      <c r="F11" s="4">
        <f t="shared" si="0"/>
        <v>87</v>
      </c>
      <c r="G11" s="4">
        <f t="shared" si="2"/>
        <v>22</v>
      </c>
      <c r="H11" s="94">
        <f t="shared" si="1"/>
        <v>1</v>
      </c>
      <c r="K11" s="6" t="s">
        <v>2</v>
      </c>
      <c r="L11" s="6">
        <f>SUM(L8:L10)</f>
        <v>235</v>
      </c>
      <c r="M11" s="6">
        <f t="shared" ref="M11" si="7">SUM(M8:M10)</f>
        <v>246</v>
      </c>
      <c r="N11" s="6">
        <f>SUM(N8:N10)</f>
        <v>481</v>
      </c>
      <c r="O11" s="6"/>
    </row>
    <row r="12" spans="1:15" ht="15.75" x14ac:dyDescent="0.25">
      <c r="A12" s="54" t="s">
        <v>11</v>
      </c>
      <c r="B12" s="55">
        <f>SUM(B6:B11)</f>
        <v>119</v>
      </c>
      <c r="C12" s="55">
        <f t="shared" ref="C12:E12" si="8">SUM(C6:C11)</f>
        <v>118</v>
      </c>
      <c r="D12" s="55">
        <f t="shared" si="8"/>
        <v>123</v>
      </c>
      <c r="E12" s="55">
        <f t="shared" si="8"/>
        <v>121</v>
      </c>
      <c r="F12" s="53">
        <f>SUM(F6:F11)</f>
        <v>481</v>
      </c>
      <c r="G12" s="4">
        <f t="shared" si="2"/>
        <v>120</v>
      </c>
      <c r="H12" s="94">
        <f t="shared" si="1"/>
        <v>1.5275252316519468</v>
      </c>
      <c r="K12" s="12" t="s">
        <v>12</v>
      </c>
      <c r="L12" s="12">
        <f>AVERAGE(L11/12)</f>
        <v>19.583333333333332</v>
      </c>
      <c r="M12" s="12">
        <f>AVERAGE(M11/12)</f>
        <v>20.5</v>
      </c>
      <c r="N12" s="12"/>
      <c r="O12" s="12"/>
    </row>
    <row r="13" spans="1:15" x14ac:dyDescent="0.25">
      <c r="F13" s="14">
        <f>F12/(B15*B16*B17)</f>
        <v>20.041666666666668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0.46122823144456165</v>
      </c>
      <c r="N16" s="64">
        <f>(D25/(B17*B15))^0.5</f>
        <v>0.56488691100273969</v>
      </c>
      <c r="O16" s="105">
        <f>(D25/(B17))^0.5</f>
        <v>0.79887073074711801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9640.0416666666661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1.3882969766481306</v>
      </c>
      <c r="N19" s="107">
        <f t="shared" ref="N19:O19" si="9">N16*N18</f>
        <v>2.1917612146906298</v>
      </c>
      <c r="O19" s="16">
        <f t="shared" si="9"/>
        <v>3.9224552879683494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2.4583333333339397</v>
      </c>
      <c r="D20">
        <f t="shared" ref="D20:D25" si="10">C20/B20</f>
        <v>0.81944444444464659</v>
      </c>
      <c r="F20">
        <f>D20/D25</f>
        <v>0.32100108813936612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44.20833333333394</v>
      </c>
      <c r="D21" s="24">
        <f t="shared" si="10"/>
        <v>8.8416666666667876</v>
      </c>
      <c r="E21" s="24"/>
      <c r="F21" s="24">
        <f>D21/D25</f>
        <v>3.4635473340588621</v>
      </c>
      <c r="G21" s="22" t="str">
        <f>IF(F21&lt;H21,"tn",IF(F21&lt;I21,"*","**"))</f>
        <v>*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5.0416666666678793</v>
      </c>
      <c r="D22" s="24">
        <f t="shared" si="10"/>
        <v>5.0416666666678793</v>
      </c>
      <c r="E22" s="24"/>
      <c r="F22" s="24">
        <f>D22/D25</f>
        <v>1.9749727965184607</v>
      </c>
      <c r="G22" s="22" t="str">
        <f>IF(F22&lt;H22,"tn",IF(F22&lt;I22,"*","**"))</f>
        <v>tn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35.08333333333394</v>
      </c>
      <c r="D23" s="24">
        <f t="shared" si="10"/>
        <v>17.54166666666697</v>
      </c>
      <c r="E23" s="24"/>
      <c r="F23" s="24">
        <f>D23/D25</f>
        <v>6.8715995647445149</v>
      </c>
      <c r="G23" s="22" t="str">
        <f>IF(F23&lt;H23,"tn",IF(F23&lt;I23,"*","**"))</f>
        <v>**</v>
      </c>
      <c r="H23" s="23">
        <f>FINV(0.05,B23,B25)</f>
        <v>3.6823203436732408</v>
      </c>
      <c r="I23" s="96">
        <f>FINV(0.01,B23,B25)</f>
        <v>6.3588734806671825</v>
      </c>
      <c r="K23" s="39" t="s">
        <v>44</v>
      </c>
      <c r="L23" s="34">
        <f>L12</f>
        <v>19.583333333333332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4.0833333333321207</v>
      </c>
      <c r="D24" s="24">
        <f t="shared" si="10"/>
        <v>2.0416666666660603</v>
      </c>
      <c r="E24" s="24"/>
      <c r="F24" s="24">
        <f>D24/D25</f>
        <v>0.79978237214340964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48</v>
      </c>
      <c r="L24" s="34">
        <f>M12</f>
        <v>20.5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38.29166666666606</v>
      </c>
      <c r="D25" s="27">
        <f t="shared" si="10"/>
        <v>2.5527777777777372</v>
      </c>
      <c r="E25" s="27"/>
      <c r="F25" s="28"/>
      <c r="G25" s="26"/>
      <c r="H25" s="26"/>
      <c r="I25" s="97"/>
      <c r="K25" s="35" t="s">
        <v>29</v>
      </c>
      <c r="L25" s="30">
        <f>M19</f>
        <v>1.3882969766481306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84.95833333333394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45</v>
      </c>
      <c r="L29" s="34">
        <f>O8</f>
        <v>19.25</v>
      </c>
    </row>
    <row r="30" spans="1:15" x14ac:dyDescent="0.25">
      <c r="K30" s="39" t="s">
        <v>46</v>
      </c>
      <c r="L30" s="34">
        <f>O9</f>
        <v>19.125</v>
      </c>
    </row>
    <row r="31" spans="1:15" x14ac:dyDescent="0.25">
      <c r="K31" s="39" t="s">
        <v>47</v>
      </c>
      <c r="L31" s="36">
        <f>O10</f>
        <v>21.75</v>
      </c>
      <c r="M31" s="35"/>
    </row>
    <row r="32" spans="1:15" x14ac:dyDescent="0.25">
      <c r="K32" s="33" t="s">
        <v>29</v>
      </c>
      <c r="L32" s="30">
        <f>N19</f>
        <v>2.1917612146906298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18.666666666666668</v>
      </c>
    </row>
    <row r="38" spans="11:13" ht="15.75" x14ac:dyDescent="0.25">
      <c r="K38" s="90" t="s">
        <v>50</v>
      </c>
      <c r="L38" s="41">
        <f t="shared" si="11"/>
        <v>18.666666666666668</v>
      </c>
    </row>
    <row r="39" spans="11:13" ht="15.75" x14ac:dyDescent="0.25">
      <c r="K39" s="90" t="s">
        <v>51</v>
      </c>
      <c r="L39" s="42">
        <f t="shared" si="11"/>
        <v>21.333333333333332</v>
      </c>
    </row>
    <row r="40" spans="11:13" ht="15.75" x14ac:dyDescent="0.25">
      <c r="K40" s="90" t="s">
        <v>52</v>
      </c>
      <c r="L40" s="43">
        <f t="shared" si="11"/>
        <v>19.666666666666668</v>
      </c>
    </row>
    <row r="41" spans="11:13" ht="15.75" x14ac:dyDescent="0.25">
      <c r="K41" s="90" t="s">
        <v>53</v>
      </c>
      <c r="L41" s="44">
        <f t="shared" si="11"/>
        <v>19.666666666666668</v>
      </c>
    </row>
    <row r="42" spans="11:13" ht="15.75" x14ac:dyDescent="0.25">
      <c r="K42" s="90" t="s">
        <v>54</v>
      </c>
      <c r="L42" s="44">
        <f t="shared" si="11"/>
        <v>22</v>
      </c>
    </row>
    <row r="43" spans="11:13" x14ac:dyDescent="0.25">
      <c r="K43" s="91" t="s">
        <v>29</v>
      </c>
      <c r="L43" s="92">
        <f>O19</f>
        <v>3.9224552879683494</v>
      </c>
      <c r="M43" s="33"/>
    </row>
  </sheetData>
  <mergeCells count="9">
    <mergeCell ref="K6:K7"/>
    <mergeCell ref="L6:M6"/>
    <mergeCell ref="N6:N7"/>
    <mergeCell ref="O6:O7"/>
    <mergeCell ref="A4:A5"/>
    <mergeCell ref="B4:E4"/>
    <mergeCell ref="F4:F5"/>
    <mergeCell ref="G4:G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O43"/>
  <sheetViews>
    <sheetView tabSelected="1" topLeftCell="A10" workbookViewId="0">
      <selection activeCell="L37" sqref="L37:L42"/>
    </sheetView>
  </sheetViews>
  <sheetFormatPr defaultRowHeight="15" x14ac:dyDescent="0.25"/>
  <cols>
    <col min="1" max="1" width="14.85546875" customWidth="1"/>
    <col min="11" max="11" width="23.85546875" customWidth="1"/>
  </cols>
  <sheetData>
    <row r="2" spans="1:15" x14ac:dyDescent="0.25">
      <c r="A2" t="s">
        <v>68</v>
      </c>
    </row>
    <row r="4" spans="1:15" x14ac:dyDescent="0.25">
      <c r="A4" s="117" t="s">
        <v>0</v>
      </c>
      <c r="B4" s="120" t="s">
        <v>1</v>
      </c>
      <c r="C4" s="121"/>
      <c r="D4" s="121"/>
      <c r="E4" s="122"/>
      <c r="F4" s="119" t="s">
        <v>2</v>
      </c>
      <c r="G4" s="117" t="s">
        <v>3</v>
      </c>
      <c r="H4" s="119" t="s">
        <v>4</v>
      </c>
    </row>
    <row r="5" spans="1:15" x14ac:dyDescent="0.25">
      <c r="A5" s="118"/>
      <c r="B5" s="3" t="s">
        <v>5</v>
      </c>
      <c r="C5" s="3" t="s">
        <v>6</v>
      </c>
      <c r="D5" s="3" t="s">
        <v>7</v>
      </c>
      <c r="E5" s="93" t="s">
        <v>43</v>
      </c>
      <c r="F5" s="119"/>
      <c r="G5" s="118"/>
      <c r="H5" s="119"/>
    </row>
    <row r="6" spans="1:15" ht="15.75" x14ac:dyDescent="0.25">
      <c r="A6" s="52" t="s">
        <v>49</v>
      </c>
      <c r="B6" s="86">
        <v>7</v>
      </c>
      <c r="C6" s="86">
        <v>8</v>
      </c>
      <c r="D6" s="86">
        <v>8</v>
      </c>
      <c r="E6" s="86">
        <v>7</v>
      </c>
      <c r="F6" s="4">
        <f>SUM(B6:E6)</f>
        <v>30</v>
      </c>
      <c r="G6" s="4">
        <f>AVERAGE(B6:D6)</f>
        <v>7.666666666666667</v>
      </c>
      <c r="H6" s="94">
        <f>STDEV(B6:D6)/SQRT(COUNT(B6:D6))</f>
        <v>0.33333333333333337</v>
      </c>
      <c r="K6" s="116" t="s">
        <v>8</v>
      </c>
      <c r="L6" s="115" t="s">
        <v>9</v>
      </c>
      <c r="M6" s="115"/>
      <c r="N6" s="116" t="s">
        <v>2</v>
      </c>
      <c r="O6" s="116" t="s">
        <v>10</v>
      </c>
    </row>
    <row r="7" spans="1:15" ht="15.75" x14ac:dyDescent="0.25">
      <c r="A7" s="52" t="s">
        <v>50</v>
      </c>
      <c r="B7" s="86">
        <v>9</v>
      </c>
      <c r="C7" s="86">
        <v>8</v>
      </c>
      <c r="D7" s="86">
        <v>10</v>
      </c>
      <c r="E7" s="86">
        <v>9</v>
      </c>
      <c r="F7" s="4">
        <f t="shared" ref="F7:F11" si="0">SUM(B7:E7)</f>
        <v>36</v>
      </c>
      <c r="G7" s="4">
        <f>AVERAGE(B7:D7)</f>
        <v>9</v>
      </c>
      <c r="H7" s="94">
        <f t="shared" ref="H7:H12" si="1">STDEV(B7:D7)/SQRT(COUNT(B7:D7))</f>
        <v>0.57735026918962584</v>
      </c>
      <c r="K7" s="116"/>
      <c r="L7" s="5" t="s">
        <v>33</v>
      </c>
      <c r="M7" s="5" t="s">
        <v>34</v>
      </c>
      <c r="N7" s="116"/>
      <c r="O7" s="116"/>
    </row>
    <row r="8" spans="1:15" ht="15.75" x14ac:dyDescent="0.25">
      <c r="A8" s="52" t="s">
        <v>51</v>
      </c>
      <c r="B8" s="86">
        <v>8</v>
      </c>
      <c r="C8" s="86">
        <v>10</v>
      </c>
      <c r="D8" s="86">
        <v>8</v>
      </c>
      <c r="E8" s="86">
        <v>11</v>
      </c>
      <c r="F8" s="4">
        <f t="shared" si="0"/>
        <v>37</v>
      </c>
      <c r="G8" s="4">
        <f t="shared" ref="G8:G12" si="2">AVERAGE(B8:D8)</f>
        <v>8.6666666666666661</v>
      </c>
      <c r="H8" s="94">
        <f t="shared" si="1"/>
        <v>0.66666666666666552</v>
      </c>
      <c r="K8" s="6" t="s">
        <v>35</v>
      </c>
      <c r="L8" s="6">
        <f>SUM(B6:E6)</f>
        <v>30</v>
      </c>
      <c r="M8" s="6">
        <f>SUM(B9:E9)</f>
        <v>33</v>
      </c>
      <c r="N8" s="6">
        <f>SUM(L8:M8)</f>
        <v>63</v>
      </c>
      <c r="O8" s="6">
        <f>N8/8</f>
        <v>7.875</v>
      </c>
    </row>
    <row r="9" spans="1:15" ht="15.75" x14ac:dyDescent="0.25">
      <c r="A9" s="52" t="s">
        <v>52</v>
      </c>
      <c r="B9" s="87">
        <v>8</v>
      </c>
      <c r="C9" s="87">
        <v>7</v>
      </c>
      <c r="D9" s="87">
        <v>9</v>
      </c>
      <c r="E9" s="87">
        <v>9</v>
      </c>
      <c r="F9" s="4">
        <f t="shared" si="0"/>
        <v>33</v>
      </c>
      <c r="G9" s="4">
        <f t="shared" si="2"/>
        <v>8</v>
      </c>
      <c r="H9" s="94">
        <f t="shared" si="1"/>
        <v>0.57735026918962584</v>
      </c>
      <c r="K9" s="7" t="s">
        <v>36</v>
      </c>
      <c r="L9" s="6">
        <f t="shared" ref="L9:L10" si="3">SUM(B7:E7)</f>
        <v>36</v>
      </c>
      <c r="M9" s="6">
        <f t="shared" ref="M9:M10" si="4">SUM(B10:E10)</f>
        <v>37</v>
      </c>
      <c r="N9" s="6">
        <f t="shared" ref="N9:N10" si="5">SUM(L9:M9)</f>
        <v>73</v>
      </c>
      <c r="O9" s="6">
        <f t="shared" ref="O9:O10" si="6">N9/8</f>
        <v>9.125</v>
      </c>
    </row>
    <row r="10" spans="1:15" ht="15.75" x14ac:dyDescent="0.25">
      <c r="A10" s="52" t="s">
        <v>53</v>
      </c>
      <c r="B10" s="87">
        <v>9</v>
      </c>
      <c r="C10" s="87">
        <v>7</v>
      </c>
      <c r="D10" s="87">
        <v>11</v>
      </c>
      <c r="E10" s="87">
        <v>10</v>
      </c>
      <c r="F10" s="4">
        <f t="shared" si="0"/>
        <v>37</v>
      </c>
      <c r="G10" s="4">
        <f t="shared" si="2"/>
        <v>9</v>
      </c>
      <c r="H10" s="94">
        <f t="shared" si="1"/>
        <v>1.1547005383792517</v>
      </c>
      <c r="K10" s="8" t="s">
        <v>37</v>
      </c>
      <c r="L10" s="6">
        <f t="shared" si="3"/>
        <v>37</v>
      </c>
      <c r="M10" s="6">
        <f t="shared" si="4"/>
        <v>40</v>
      </c>
      <c r="N10" s="6">
        <f t="shared" si="5"/>
        <v>77</v>
      </c>
      <c r="O10" s="6">
        <f t="shared" si="6"/>
        <v>9.625</v>
      </c>
    </row>
    <row r="11" spans="1:15" ht="15.75" x14ac:dyDescent="0.25">
      <c r="A11" s="52" t="s">
        <v>54</v>
      </c>
      <c r="B11" s="87">
        <v>10</v>
      </c>
      <c r="C11" s="87">
        <v>10</v>
      </c>
      <c r="D11" s="87">
        <v>11</v>
      </c>
      <c r="E11" s="87">
        <v>9</v>
      </c>
      <c r="F11" s="4">
        <f t="shared" si="0"/>
        <v>40</v>
      </c>
      <c r="G11" s="4">
        <f t="shared" si="2"/>
        <v>10.333333333333334</v>
      </c>
      <c r="H11" s="94">
        <f t="shared" si="1"/>
        <v>0.33333333333333331</v>
      </c>
      <c r="K11" s="6" t="s">
        <v>2</v>
      </c>
      <c r="L11" s="6">
        <f>SUM(L8:L10)</f>
        <v>103</v>
      </c>
      <c r="M11" s="6">
        <f t="shared" ref="M11" si="7">SUM(M8:M10)</f>
        <v>110</v>
      </c>
      <c r="N11" s="6">
        <f>SUM(N8:N10)</f>
        <v>213</v>
      </c>
      <c r="O11" s="6"/>
    </row>
    <row r="12" spans="1:15" ht="15.75" x14ac:dyDescent="0.25">
      <c r="A12" s="54" t="s">
        <v>11</v>
      </c>
      <c r="B12" s="55">
        <f>SUM(B6:B11)</f>
        <v>51</v>
      </c>
      <c r="C12" s="55">
        <f t="shared" ref="C12:E12" si="8">SUM(C6:C11)</f>
        <v>50</v>
      </c>
      <c r="D12" s="55">
        <f t="shared" si="8"/>
        <v>57</v>
      </c>
      <c r="E12" s="55">
        <f t="shared" si="8"/>
        <v>55</v>
      </c>
      <c r="F12" s="53">
        <f>SUM(F6:F11)</f>
        <v>213</v>
      </c>
      <c r="G12" s="4">
        <f t="shared" si="2"/>
        <v>52.666666666666664</v>
      </c>
      <c r="H12" s="94">
        <f t="shared" si="1"/>
        <v>2.1858128414340001</v>
      </c>
      <c r="K12" s="12" t="s">
        <v>12</v>
      </c>
      <c r="L12" s="12">
        <f>AVERAGE(L11/12)</f>
        <v>8.5833333333333339</v>
      </c>
      <c r="M12" s="12">
        <f>AVERAGE(M11/12)</f>
        <v>9.1666666666666661</v>
      </c>
      <c r="N12" s="12"/>
      <c r="O12" s="12"/>
    </row>
    <row r="13" spans="1:15" x14ac:dyDescent="0.25">
      <c r="F13" s="14">
        <f>F12/(B15*B16*B17)</f>
        <v>8.875</v>
      </c>
    </row>
    <row r="15" spans="1:15" x14ac:dyDescent="0.25">
      <c r="A15" s="15" t="s">
        <v>55</v>
      </c>
      <c r="B15" s="15">
        <v>2</v>
      </c>
      <c r="K15" s="73" t="s">
        <v>13</v>
      </c>
      <c r="L15" s="13"/>
      <c r="M15" s="56" t="s">
        <v>58</v>
      </c>
      <c r="N15" s="65" t="s">
        <v>59</v>
      </c>
      <c r="O15" s="17" t="s">
        <v>60</v>
      </c>
    </row>
    <row r="16" spans="1:15" x14ac:dyDescent="0.25">
      <c r="A16" s="18" t="s">
        <v>56</v>
      </c>
      <c r="B16" s="15">
        <v>3</v>
      </c>
      <c r="K16" s="76" t="s">
        <v>14</v>
      </c>
      <c r="L16" s="85" t="s">
        <v>41</v>
      </c>
      <c r="M16" s="57">
        <f>(D25/(B17*B16))^0.5</f>
        <v>0.3143924181537987</v>
      </c>
      <c r="N16" s="64">
        <f>(D25/(B17*B15))^0.5</f>
        <v>0.38505050173826488</v>
      </c>
      <c r="O16" s="105">
        <f>(D25/(B17))^0.5</f>
        <v>0.54454364175681924</v>
      </c>
    </row>
    <row r="17" spans="1:15" x14ac:dyDescent="0.25">
      <c r="A17" s="15" t="s">
        <v>1</v>
      </c>
      <c r="B17" s="15">
        <v>4</v>
      </c>
      <c r="K17" s="89" t="s">
        <v>61</v>
      </c>
      <c r="L17" s="88">
        <f>B25</f>
        <v>15</v>
      </c>
      <c r="M17" s="57">
        <f>B15</f>
        <v>2</v>
      </c>
      <c r="N17" s="64">
        <f>B16</f>
        <v>3</v>
      </c>
      <c r="O17" s="31">
        <f>B15*B16</f>
        <v>6</v>
      </c>
    </row>
    <row r="18" spans="1:15" x14ac:dyDescent="0.25">
      <c r="A18" s="15" t="s">
        <v>17</v>
      </c>
      <c r="B18" s="15">
        <f>F12^2/(B15*B16*B17)</f>
        <v>1890.375</v>
      </c>
      <c r="K18" s="77"/>
      <c r="L18" s="45"/>
      <c r="M18" s="74">
        <v>3.01</v>
      </c>
      <c r="N18" s="64">
        <v>3.88</v>
      </c>
      <c r="O18" s="31">
        <v>4.91</v>
      </c>
    </row>
    <row r="19" spans="1:15" x14ac:dyDescent="0.25">
      <c r="A19" s="8" t="s">
        <v>18</v>
      </c>
      <c r="B19" s="108" t="s">
        <v>19</v>
      </c>
      <c r="C19" s="20" t="s">
        <v>20</v>
      </c>
      <c r="D19" s="20" t="s">
        <v>21</v>
      </c>
      <c r="E19" s="20"/>
      <c r="F19" s="20" t="s">
        <v>22</v>
      </c>
      <c r="G19" s="20"/>
      <c r="H19" s="20" t="s">
        <v>23</v>
      </c>
      <c r="I19" s="95" t="s">
        <v>24</v>
      </c>
      <c r="K19" s="77" t="s">
        <v>15</v>
      </c>
      <c r="L19" s="45"/>
      <c r="M19" s="75">
        <f>M16*M18</f>
        <v>0.94632117864293408</v>
      </c>
      <c r="N19" s="107">
        <f t="shared" ref="N19:O19" si="9">N16*N18</f>
        <v>1.4939959467444677</v>
      </c>
      <c r="O19" s="16">
        <f t="shared" si="9"/>
        <v>2.6737092810259826</v>
      </c>
    </row>
    <row r="20" spans="1:15" ht="15.75" x14ac:dyDescent="0.25">
      <c r="A20" s="8" t="s">
        <v>25</v>
      </c>
      <c r="B20" s="109">
        <f>B17-1</f>
        <v>3</v>
      </c>
      <c r="C20">
        <f>(SUMSQ(B12:E12)/(B15*B16))-B18</f>
        <v>5.4583333333332575</v>
      </c>
      <c r="D20">
        <f t="shared" ref="D20:D25" si="10">C20/B20</f>
        <v>1.8194444444444191</v>
      </c>
      <c r="F20">
        <f>D20/D25</f>
        <v>1.5339578454332272</v>
      </c>
      <c r="G20" s="22" t="str">
        <f>IF(F20&lt;H20,"tn",IF(F20&lt;I20,"*","**"))</f>
        <v>tn</v>
      </c>
      <c r="H20" s="23">
        <f>FINV(0.05,B20,B25)</f>
        <v>3.2873821046365093</v>
      </c>
      <c r="I20" s="96">
        <f>FINV(0.01,B20,B25)</f>
        <v>5.4169648578184191</v>
      </c>
    </row>
    <row r="21" spans="1:15" ht="15.75" x14ac:dyDescent="0.25">
      <c r="A21" s="8" t="s">
        <v>0</v>
      </c>
      <c r="B21" s="110">
        <f>(B15*B16)-1</f>
        <v>5</v>
      </c>
      <c r="C21" s="24">
        <f>SUMSQ(F6:F11)/B17-B18</f>
        <v>15.375</v>
      </c>
      <c r="D21" s="24">
        <f t="shared" si="10"/>
        <v>3.0750000000000002</v>
      </c>
      <c r="E21" s="24"/>
      <c r="F21" s="24">
        <f>D21/D25</f>
        <v>2.5925058548009257</v>
      </c>
      <c r="G21" s="22" t="str">
        <f>IF(F21&lt;H21,"tn",IF(F21&lt;I21,"*","**"))</f>
        <v>tn</v>
      </c>
      <c r="H21" s="23">
        <f>FINV(0.05,B21,B25)</f>
        <v>2.9012945362361564</v>
      </c>
      <c r="I21" s="96">
        <f>FINV(0.01,B21,B25)</f>
        <v>4.5556139846530046</v>
      </c>
      <c r="K21" s="15" t="s">
        <v>66</v>
      </c>
      <c r="L21" s="15"/>
      <c r="M21" s="15"/>
      <c r="N21" s="15"/>
    </row>
    <row r="22" spans="1:15" ht="15.75" x14ac:dyDescent="0.25">
      <c r="A22" s="8" t="s">
        <v>55</v>
      </c>
      <c r="B22" s="110">
        <f>B15-1</f>
        <v>1</v>
      </c>
      <c r="C22" s="24">
        <f>SUMSQ(L11:M11)/(B16*B17)-B18</f>
        <v>2.0416666666667425</v>
      </c>
      <c r="D22" s="24">
        <f t="shared" si="10"/>
        <v>2.0416666666667425</v>
      </c>
      <c r="E22" s="24"/>
      <c r="F22" s="24">
        <f>D22/D25</f>
        <v>1.7213114754098926</v>
      </c>
      <c r="G22" s="22" t="str">
        <f>IF(F22&lt;H22,"tn",IF(F22&lt;I22,"*","**"))</f>
        <v>tn</v>
      </c>
      <c r="H22" s="23">
        <f>FINV(0.05,B22,B25)</f>
        <v>4.5430771652669701</v>
      </c>
      <c r="I22" s="96">
        <f>FINV(0.01,B22,B25)</f>
        <v>8.6831168176389504</v>
      </c>
      <c r="K22" s="33" t="s">
        <v>0</v>
      </c>
      <c r="L22" s="38" t="s">
        <v>31</v>
      </c>
      <c r="M22" s="33"/>
    </row>
    <row r="23" spans="1:15" ht="15.75" x14ac:dyDescent="0.25">
      <c r="A23" s="8" t="s">
        <v>56</v>
      </c>
      <c r="B23" s="110">
        <f>B16-1</f>
        <v>2</v>
      </c>
      <c r="C23" s="24">
        <f>SUMSQ(N8:N10)/(B15*B17)-B18</f>
        <v>13</v>
      </c>
      <c r="D23" s="24">
        <f t="shared" si="10"/>
        <v>6.5</v>
      </c>
      <c r="E23" s="24"/>
      <c r="F23" s="24">
        <f>D23/D25</f>
        <v>5.4800936768149651</v>
      </c>
      <c r="G23" s="22" t="str">
        <f>IF(F23&lt;H23,"tn",IF(F23&lt;I23,"*","**"))</f>
        <v>*</v>
      </c>
      <c r="H23" s="23">
        <f>FINV(0.05,B23,B25)</f>
        <v>3.6823203436732408</v>
      </c>
      <c r="I23" s="96">
        <f>FINV(0.01,B23,B25)</f>
        <v>6.3588734806671825</v>
      </c>
      <c r="K23" s="39" t="s">
        <v>44</v>
      </c>
      <c r="L23" s="34">
        <f>L12</f>
        <v>8.5833333333333339</v>
      </c>
    </row>
    <row r="24" spans="1:15" ht="15.75" x14ac:dyDescent="0.25">
      <c r="A24" s="8" t="s">
        <v>57</v>
      </c>
      <c r="B24" s="110">
        <f>B22*B23</f>
        <v>2</v>
      </c>
      <c r="C24" s="24">
        <f>C21-C22-C23</f>
        <v>0.33333333333325754</v>
      </c>
      <c r="D24" s="24">
        <f t="shared" si="10"/>
        <v>0.16666666666662877</v>
      </c>
      <c r="E24" s="24"/>
      <c r="F24" s="24">
        <f>D24/D25</f>
        <v>0.14051522248240303</v>
      </c>
      <c r="G24" s="22" t="str">
        <f>IF(F24&lt;H24,"tn",IF(F24&lt;I24,"*","**"))</f>
        <v>tn</v>
      </c>
      <c r="H24" s="23">
        <f>FINV(0.05,B24,B25)</f>
        <v>3.6823203436732408</v>
      </c>
      <c r="I24" s="96">
        <f>FINV(0.01,B24,B25)</f>
        <v>6.3588734806671825</v>
      </c>
      <c r="K24" s="39" t="s">
        <v>48</v>
      </c>
      <c r="L24" s="34">
        <f>M12</f>
        <v>9.1666666666666661</v>
      </c>
    </row>
    <row r="25" spans="1:15" x14ac:dyDescent="0.25">
      <c r="A25" s="8" t="s">
        <v>26</v>
      </c>
      <c r="B25" s="111">
        <f>B26-B21-B20</f>
        <v>15</v>
      </c>
      <c r="C25" s="27">
        <f>C26-C21-C20</f>
        <v>17.791666666666742</v>
      </c>
      <c r="D25" s="27">
        <f t="shared" si="10"/>
        <v>1.1861111111111162</v>
      </c>
      <c r="E25" s="27"/>
      <c r="F25" s="28"/>
      <c r="G25" s="26"/>
      <c r="H25" s="26"/>
      <c r="I25" s="97"/>
      <c r="K25" s="35" t="s">
        <v>29</v>
      </c>
      <c r="L25" s="30">
        <f>M19</f>
        <v>0.94632117864293408</v>
      </c>
      <c r="M25" s="35"/>
    </row>
    <row r="26" spans="1:15" x14ac:dyDescent="0.25">
      <c r="A26" s="8" t="s">
        <v>27</v>
      </c>
      <c r="B26" s="111">
        <f>(B15*B16*B17)-1</f>
        <v>23</v>
      </c>
      <c r="C26" s="27">
        <f>SUMSQ(B6:E11)-B18</f>
        <v>38.625</v>
      </c>
      <c r="D26" s="28"/>
      <c r="E26" s="28"/>
      <c r="F26" s="28"/>
      <c r="G26" s="26"/>
      <c r="H26" s="26"/>
      <c r="I26" s="97"/>
    </row>
    <row r="28" spans="1:15" x14ac:dyDescent="0.25">
      <c r="K28" s="33" t="s">
        <v>0</v>
      </c>
      <c r="L28" s="106" t="s">
        <v>31</v>
      </c>
      <c r="M28" s="33"/>
    </row>
    <row r="29" spans="1:15" x14ac:dyDescent="0.25">
      <c r="K29" s="39" t="s">
        <v>45</v>
      </c>
      <c r="L29" s="34">
        <f>O8</f>
        <v>7.875</v>
      </c>
    </row>
    <row r="30" spans="1:15" x14ac:dyDescent="0.25">
      <c r="K30" s="39" t="s">
        <v>46</v>
      </c>
      <c r="L30" s="34">
        <f>O9</f>
        <v>9.125</v>
      </c>
    </row>
    <row r="31" spans="1:15" x14ac:dyDescent="0.25">
      <c r="K31" s="39" t="s">
        <v>47</v>
      </c>
      <c r="L31" s="36">
        <f>O10</f>
        <v>9.625</v>
      </c>
      <c r="M31" s="35"/>
    </row>
    <row r="32" spans="1:15" x14ac:dyDescent="0.25">
      <c r="K32" s="33" t="s">
        <v>29</v>
      </c>
      <c r="L32" s="30">
        <f>N19</f>
        <v>1.4939959467444677</v>
      </c>
      <c r="M32" s="35"/>
    </row>
    <row r="33" spans="11:13" x14ac:dyDescent="0.25">
      <c r="K33" s="37" t="s">
        <v>30</v>
      </c>
    </row>
    <row r="36" spans="11:13" x14ac:dyDescent="0.25">
      <c r="K36" s="29" t="s">
        <v>32</v>
      </c>
      <c r="L36" s="106" t="s">
        <v>31</v>
      </c>
      <c r="M36" s="33"/>
    </row>
    <row r="37" spans="11:13" ht="15.75" x14ac:dyDescent="0.25">
      <c r="K37" s="90" t="s">
        <v>49</v>
      </c>
      <c r="L37" s="40">
        <f t="shared" ref="L37:L42" si="11">G6</f>
        <v>7.666666666666667</v>
      </c>
    </row>
    <row r="38" spans="11:13" ht="15.75" x14ac:dyDescent="0.25">
      <c r="K38" s="90" t="s">
        <v>50</v>
      </c>
      <c r="L38" s="41">
        <f t="shared" si="11"/>
        <v>9</v>
      </c>
    </row>
    <row r="39" spans="11:13" ht="15.75" x14ac:dyDescent="0.25">
      <c r="K39" s="90" t="s">
        <v>51</v>
      </c>
      <c r="L39" s="42">
        <f t="shared" si="11"/>
        <v>8.6666666666666661</v>
      </c>
    </row>
    <row r="40" spans="11:13" ht="15.75" x14ac:dyDescent="0.25">
      <c r="K40" s="90" t="s">
        <v>52</v>
      </c>
      <c r="L40" s="43">
        <f t="shared" si="11"/>
        <v>8</v>
      </c>
    </row>
    <row r="41" spans="11:13" ht="15.75" x14ac:dyDescent="0.25">
      <c r="K41" s="90" t="s">
        <v>53</v>
      </c>
      <c r="L41" s="44">
        <f t="shared" si="11"/>
        <v>9</v>
      </c>
    </row>
    <row r="42" spans="11:13" ht="15.75" x14ac:dyDescent="0.25">
      <c r="K42" s="90" t="s">
        <v>54</v>
      </c>
      <c r="L42" s="44">
        <f t="shared" si="11"/>
        <v>10.333333333333334</v>
      </c>
    </row>
    <row r="43" spans="11:13" x14ac:dyDescent="0.25">
      <c r="K43" s="91" t="s">
        <v>29</v>
      </c>
      <c r="L43" s="92">
        <f>O19</f>
        <v>2.6737092810259826</v>
      </c>
      <c r="M43" s="33"/>
    </row>
  </sheetData>
  <mergeCells count="9">
    <mergeCell ref="K6:K7"/>
    <mergeCell ref="L6:M6"/>
    <mergeCell ref="N6:N7"/>
    <mergeCell ref="O6:O7"/>
    <mergeCell ref="A4:A5"/>
    <mergeCell ref="B4:E4"/>
    <mergeCell ref="F4:F5"/>
    <mergeCell ref="G4:G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T.tnmn 12 Hst</vt:lpstr>
      <vt:lpstr>T.tnmn 21 Hst</vt:lpstr>
      <vt:lpstr>T.tnmn 28 Hst</vt:lpstr>
      <vt:lpstr>T.tnmn 35 Hst</vt:lpstr>
      <vt:lpstr>J.ankn 12 Hst</vt:lpstr>
      <vt:lpstr>J.anakn 21 Hst</vt:lpstr>
      <vt:lpstr>J.anakn 28 Hst</vt:lpstr>
      <vt:lpstr>J.ankn 35 Hst</vt:lpstr>
      <vt:lpstr>J.Malai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Perpus 1 Umsida</cp:lastModifiedBy>
  <dcterms:created xsi:type="dcterms:W3CDTF">2024-07-22T09:22:51Z</dcterms:created>
  <dcterms:modified xsi:type="dcterms:W3CDTF">2024-08-21T10:05:24Z</dcterms:modified>
</cp:coreProperties>
</file>